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filterPrivacy="1" codeName="ThisWorkbook"/>
  <xr:revisionPtr revIDLastSave="0" documentId="13_ncr:1_{E23BD793-2007-4617-BEAD-5FDC125FF852}" xr6:coauthVersionLast="45" xr6:coauthVersionMax="45" xr10:uidLastSave="{00000000-0000-0000-0000-000000000000}"/>
  <bookViews>
    <workbookView xWindow="7095" yWindow="2460" windowWidth="19440" windowHeight="12045" xr2:uid="{00000000-000D-0000-FFFF-FFFF00000000}"/>
  </bookViews>
  <sheets>
    <sheet name="0" sheetId="8" r:id="rId1"/>
    <sheet name="1" sheetId="6" r:id="rId2"/>
    <sheet name="Cálculos" sheetId="5" state="hidden" r:id="rId3"/>
  </sheets>
  <definedNames>
    <definedName name="AfterRetirement">'1'!$B1&gt;=DesiredRetirementAge</definedName>
    <definedName name="AnnualPenionsBenefitsAtRetirement">'1'!$H$15</definedName>
    <definedName name="AnnualPensionBenefitAfterRetirementIncreasesPercentage">'1'!$H$16</definedName>
    <definedName name="AnnualPensionCenefitIncreasesIncertaintyPercentage">'1'!$K$19</definedName>
    <definedName name="AnnualSavingsAmountUncertaintyPercentage">'1'!$K$16</definedName>
    <definedName name="AnnualSavingsIncreasesUncertaintyPercentage">'1'!$K$17</definedName>
    <definedName name="AnualPensionBenefitAmountUncertaintyPercentage">'1'!$K$18</definedName>
    <definedName name="AnualSavings_Over">IF(PlanYear&lt;=PlanYears,BeforeRetirement*AnualSavingsInflated_Over,NA())</definedName>
    <definedName name="AnualSavingsInflated_Over">Cálculos!$X1048576+Cálculos!$X1048576*(CurrentAnnualSavingsIncreasesPercentage+AnnualSavingsIncreasesUncertaintyPercentage/2)</definedName>
    <definedName name="Balance_Over">IF(PlanYear&lt;=PlanYears,Cálculos!$AA1048576,NA())</definedName>
    <definedName name="Balance_Under">IF(PlanYear&lt;=PlanYears,Cálculos!$S1048576,NA())</definedName>
    <definedName name="BeforeRetirement">'1'!$B1&lt;DesiredRetirementAge</definedName>
    <definedName name="ColumnTitleRegion1..I114.1">'1'!$C$24</definedName>
    <definedName name="CurrentAnnualIncome">'1'!$E$16</definedName>
    <definedName name="CurrentAnnualIncomeIncreasesPercentage">'1'!$E$17</definedName>
    <definedName name="CurrentAnnualSavingsAmount">'1'!$E$19</definedName>
    <definedName name="CurrentAnnualSavingsAmount_Over">CurrentAnnualSavingsAmount+CurrentAnnualSavingsAmount*AnnualSavingsAmountUncertaintyPercentage/2</definedName>
    <definedName name="CurrentAnnualSavingsAmount_Under">CurrentAnnualSavingsAmount-CurrentAnnualSavingsAmount*AnnualSavingsAmountUncertaintyPercentage/2</definedName>
    <definedName name="CurrentAnnualSavingsIncreasesPercentage">'1'!$E$20</definedName>
    <definedName name="CurrentRetirementSavingsBalance">'1'!$E$18</definedName>
    <definedName name="DesiredRetirementAge">'1'!$H$17</definedName>
    <definedName name="Idade">IF(PlanYear&lt;=PlanYears,PlanYear-1+YourCurrentAge,NA())</definedName>
    <definedName name="Interest_Over">IF(PlanYear&lt;=PlanYears,(Cálculos!XFD1*BeforeRetirement*(InvestimentoRetornoPreRetirementPercentage+InvestimentoRetornarUncertaintyPercentage/2))+(Cálculos!XFD1*AfterRetirement*(InvestimentoReturnPostRetirementPercentage+InvestimentoRetornarUncertaintyPercentage/2)),NA())</definedName>
    <definedName name="Interest_Under">IF(PlanYear&lt;=PlanYears,(Cálculos!XFD1*BeforeRetirement*(InvestimentoRetornoPreRetirementPercentage-InvestimentoRetornarUncertaintyPercentage/2))+(Cálculos!XFD1*AfterRetirement*(InvestimentoReturnPostRetirementPercentage-InvestimentoRetornarUncertaintyPercentage/2)),NA())</definedName>
    <definedName name="InvestimentoRetornarUncertaintyPercentage">'1'!$K$15</definedName>
    <definedName name="InvestimentoRetornoPreRetirementPercentage">'1'!$E$21</definedName>
    <definedName name="InvestimentoReturnPostRetirementPercentage">'1'!$H$20</definedName>
    <definedName name="Juros">IF(PlanYear&lt;=PlanYears,(Cálculos!XFD1*BeforeRetirement*InvestimentoRetornoPreRetirementPercentage)+(Cálculos!XFD1*AfterRetirement*InvestimentoReturnPostRetirementPercentage),NA())</definedName>
    <definedName name="LastRow">COUNTIF('1'!$C$24:$C$124,"&gt;1")+35</definedName>
    <definedName name="PensionIncome_Over">IF(PlanYear&lt;=PlanYears,AfterRetirement*PensionIncomeInflated_Over,NA())</definedName>
    <definedName name="PensionIncome_Under">IF(PlanYear&lt;=PlanYears,AfterRetirement*PensionIncomeInflated_Under,NA())</definedName>
    <definedName name="PensionIncomeInflated">AnnualPenionsBenefitsAtRetirement*(1+AnnualPensionBenefitAfterRetirementIncreasesPercentage)^(Cálculos!$B1-DesiredRetirementAge)</definedName>
    <definedName name="PensionIncomeInflated_Over">(AnnualPenionsBenefitsAtRetirement+AnnualPenionsBenefitsAtRetirement*AnualPensionBenefitAmountUncertaintyPercentage/2)*(1+AnnualPensionBenefitAfterRetirementIncreasesPercentage+AnnualPensionCenefitIncreasesIncertaintyPercentage/2)^(Cálculos!$B1-DesiredRetirementAge)</definedName>
    <definedName name="PensionIncomeInflated_Under">(AnnualPenionsBenefitsAtRetirement-AnnualPenionsBenefitsAtRetirement*AnualPensionBenefitAmountUncertaintyPercentage/2)*(1+AnnualPensionBenefitAfterRetirementIncreasesPercentage-AnnualPensionCenefitIncreasesIncertaintyPercentage/2)^(Cálculos!$B1-DesiredRetirementAge)</definedName>
    <definedName name="PlanYear">ROWS(Cálculos!$B$15:$B1)</definedName>
    <definedName name="PlanYears">YearsOfRetirementIncome+(DesiredRetirementAge-YourCurrentAge)</definedName>
    <definedName name="PoupançaAnual">IF(PlanYear&lt;=PlanYears,BeforeRetirement*YearlySavingsInflated,NA())</definedName>
    <definedName name="Print_Area_Reset">OFFSET('1'!$A$1:$P$114,0,0,LastRow)</definedName>
    <definedName name="RendaDeAposentadoriaDesejada">IF(PlanYear&lt;=PlanYears,AfterRetirement*RendaReplacementAtRetirementPercentage*CurrentAnnualIncome*(1+CurrentAnnualIncomeIncreasesPercentage)^(Cálculos!$B1-Cálculos!$B$15),NA())</definedName>
    <definedName name="RendaDePensão">IF(PlanYear&lt;=PlanYears,AfterRetirement*PensionIncomeInflated,NA())</definedName>
    <definedName name="RendaReplacementAtRetirementPercentage">'1'!$H$19</definedName>
    <definedName name="ResultsDisplay_Failure">Cálculos!$K$6</definedName>
    <definedName name="ResultsDisplay_Failure_1">Cálculos!$K$9</definedName>
    <definedName name="ResultsDisplay_Failure_2">Cálculos!$K$10</definedName>
    <definedName name="ResultsDisplay_Failure_3">Cálculos!$K$11</definedName>
    <definedName name="ResultsDisplay_Failure_4">Cálculos!$K$12</definedName>
    <definedName name="ResultsDisplay_Success">Cálculos!$K$7</definedName>
    <definedName name="ResultsDisplay_Success_1">Cálculos!$I$9</definedName>
    <definedName name="ResultsDisplay_Success_2">Cálculos!$I$10</definedName>
    <definedName name="ResultsDisplay_Success_3">Cálculos!$I$11</definedName>
    <definedName name="ResultsDisplay_Success_4">Cálculos!$I$12</definedName>
    <definedName name="ResultsDisplay_Success_5">Cálculos!$I$13</definedName>
    <definedName name="RowTitleRegion1..D12">'1'!$C$15</definedName>
    <definedName name="RowTitleRegion2..G11">'1'!$F$15</definedName>
    <definedName name="RowTitleRegion3..J10">'1'!$I$15</definedName>
    <definedName name="Salário">IF(PlanYear&lt;=PlanYears,BeforeRetirement*(Cálculos!$C1048576+Cálculos!$C1048576*CurrentAnnualIncomeIncreasesPercentage),NA())</definedName>
    <definedName name="Saldo">IF(PlanYear&lt;=PlanYears,Cálculos!$K1048576,NA())</definedName>
    <definedName name="SaldoFinal">IF(PlanYear&lt;=PlanYears,Cálculos!XEZ1+Cálculos!XFA1+Cálculos!XFB1-Cálculos!XFC1+Cálculos!XFD1,NA())</definedName>
    <definedName name="SavingsBalance_Disbursements">Cálculos!$I$15:INDEX(Cálculos!$I$15:$I$114,PlanYears)</definedName>
    <definedName name="SavingsBalance_RetiredPeriod">Cálculos!$AE$15:INDEX(Cálculos!$AE$15:$AE$114,PlanYears)</definedName>
    <definedName name="SavingsBalance_WorkingPeriod">Cálculos!$AD$15:INDEX(Cálculos!$AD$15:$AD$114,PlanYears)</definedName>
    <definedName name="Sucesso">Cálculos!$G$8</definedName>
    <definedName name="_xlnm.Print_Titles" localSheetId="1">'1'!$14:$14</definedName>
    <definedName name="UncertaintyCone_Over">Cálculos!$AH$15:INDEX(Cálculos!$AH$15:$AH$114,PlanYears)</definedName>
    <definedName name="UncertaintyCone_Under">Cálculos!$S$15:INDEX(Cálculos!$S$15:$S$114,PlanYears)</definedName>
    <definedName name="YearlySavings_Under">IF(PlanYear&lt;=PlanYears,BeforeRetirement*YearlySavingsInflated_Under,NA())</definedName>
    <definedName name="YearlySavingsInflated">Cálculos!$H1048576+Cálculos!$H1048576*CurrentAnnualSavingsIncreasesPercentage</definedName>
    <definedName name="YearlySavingsInflated_Under">Cálculos!$P1048576+Cálculos!$P1048576*(CurrentAnnualSavingsIncreasesPercentage-AnnualSavingsIncreasesUncertaintyPercentage/2)</definedName>
    <definedName name="YearsOfRetirementIncome">'1'!$H$18</definedName>
    <definedName name="YourCurrentAge">'1'!$E$15</definedName>
  </definedNames>
  <calcPr calcId="181029"/>
  <fileRecoveryPr autoRecover="0"/>
</workbook>
</file>

<file path=xl/calcChain.xml><?xml version="1.0" encoding="utf-8"?>
<calcChain xmlns="http://schemas.openxmlformats.org/spreadsheetml/2006/main">
  <c r="B69" i="5" l="1"/>
  <c r="C79" i="6" s="1"/>
  <c r="B15" i="5"/>
  <c r="C25" i="6" s="1"/>
  <c r="B16" i="5"/>
  <c r="C26" i="6" s="1"/>
  <c r="B17" i="5"/>
  <c r="C27" i="6" s="1"/>
  <c r="B18" i="5"/>
  <c r="C28" i="6" s="1"/>
  <c r="B19" i="5"/>
  <c r="C29" i="6" s="1"/>
  <c r="B20" i="5"/>
  <c r="C30" i="6" s="1"/>
  <c r="B21" i="5"/>
  <c r="C31" i="6" s="1"/>
  <c r="Z21" i="5" s="1"/>
  <c r="B22" i="5"/>
  <c r="C32" i="6" s="1"/>
  <c r="B23" i="5"/>
  <c r="C33" i="6" s="1"/>
  <c r="Z23" i="5" s="1"/>
  <c r="B24" i="5"/>
  <c r="C34" i="6" s="1"/>
  <c r="B25" i="5"/>
  <c r="C35" i="6" s="1"/>
  <c r="B26" i="5"/>
  <c r="C36" i="6" s="1"/>
  <c r="B27" i="5"/>
  <c r="C37" i="6" s="1"/>
  <c r="B28" i="5"/>
  <c r="C38" i="6" s="1"/>
  <c r="B29" i="5"/>
  <c r="C39" i="6" s="1"/>
  <c r="R29" i="5" s="1"/>
  <c r="B30" i="5"/>
  <c r="C40" i="6" s="1"/>
  <c r="B31" i="5"/>
  <c r="C41" i="6" s="1"/>
  <c r="B32" i="5"/>
  <c r="C42" i="6" s="1"/>
  <c r="R32" i="5" s="1"/>
  <c r="B33" i="5"/>
  <c r="C43" i="6" s="1"/>
  <c r="Z33" i="5" s="1"/>
  <c r="B34" i="5"/>
  <c r="C44" i="6" s="1"/>
  <c r="B35" i="5"/>
  <c r="C45" i="6" s="1"/>
  <c r="R35" i="5" s="1"/>
  <c r="B36" i="5"/>
  <c r="C46" i="6" s="1"/>
  <c r="B37" i="5"/>
  <c r="C47" i="6" s="1"/>
  <c r="B38" i="5"/>
  <c r="C48" i="6" s="1"/>
  <c r="B39" i="5"/>
  <c r="C49" i="6" s="1"/>
  <c r="Z39" i="5" s="1"/>
  <c r="B40" i="5"/>
  <c r="C50" i="6" s="1"/>
  <c r="B41" i="5"/>
  <c r="C51" i="6" s="1"/>
  <c r="B42" i="5"/>
  <c r="C52" i="6" s="1"/>
  <c r="B43" i="5"/>
  <c r="C53" i="6" s="1"/>
  <c r="Z43" i="5" s="1"/>
  <c r="B44" i="5"/>
  <c r="C54" i="6" s="1"/>
  <c r="J44" i="5" s="1"/>
  <c r="I54" i="6" s="1"/>
  <c r="B45" i="5"/>
  <c r="B46" i="5"/>
  <c r="C56" i="6" s="1"/>
  <c r="J46" i="5" s="1"/>
  <c r="B47" i="5"/>
  <c r="B48" i="5"/>
  <c r="C58" i="6" s="1"/>
  <c r="J48" i="5" s="1"/>
  <c r="B49" i="5"/>
  <c r="B50" i="5"/>
  <c r="C60" i="6" s="1"/>
  <c r="J50" i="5" s="1"/>
  <c r="B51" i="5"/>
  <c r="B52" i="5"/>
  <c r="C62" i="6" s="1"/>
  <c r="J52" i="5" s="1"/>
  <c r="I62" i="6" s="1"/>
  <c r="B53" i="5"/>
  <c r="B54" i="5"/>
  <c r="C64" i="6" s="1"/>
  <c r="J54" i="5" s="1"/>
  <c r="B55" i="5"/>
  <c r="B56" i="5"/>
  <c r="C66" i="6" s="1"/>
  <c r="J56" i="5" s="1"/>
  <c r="I66" i="6" s="1"/>
  <c r="B57" i="5"/>
  <c r="B58" i="5"/>
  <c r="C68" i="6" s="1"/>
  <c r="B59" i="5"/>
  <c r="B60" i="5"/>
  <c r="C70" i="6" s="1"/>
  <c r="I60" i="5" s="1"/>
  <c r="H70" i="6" s="1"/>
  <c r="B61" i="5"/>
  <c r="C71" i="6" s="1"/>
  <c r="J61" i="5" s="1"/>
  <c r="I71" i="6" s="1"/>
  <c r="B62" i="5"/>
  <c r="C72" i="6" s="1"/>
  <c r="B63" i="5"/>
  <c r="C73" i="6" s="1"/>
  <c r="J63" i="5" s="1"/>
  <c r="I73" i="6" s="1"/>
  <c r="B64" i="5"/>
  <c r="C74" i="6" s="1"/>
  <c r="B65" i="5"/>
  <c r="C75" i="6" s="1"/>
  <c r="I65" i="5" s="1"/>
  <c r="H75" i="6" s="1"/>
  <c r="B66" i="5"/>
  <c r="B67" i="5"/>
  <c r="C77" i="6" s="1"/>
  <c r="J67" i="5" s="1"/>
  <c r="I77" i="6" s="1"/>
  <c r="B68" i="5"/>
  <c r="C78" i="6" s="1"/>
  <c r="I68" i="5"/>
  <c r="H78" i="6" s="1"/>
  <c r="J68" i="5"/>
  <c r="I78" i="6" s="1"/>
  <c r="AE22" i="5"/>
  <c r="AE24" i="5"/>
  <c r="AE27" i="5"/>
  <c r="AE30" i="5"/>
  <c r="AE38" i="5"/>
  <c r="B79" i="5"/>
  <c r="C89" i="6" s="1"/>
  <c r="B70" i="5"/>
  <c r="AD70" i="5" s="1"/>
  <c r="B71" i="5"/>
  <c r="C81" i="6" s="1"/>
  <c r="J71" i="5"/>
  <c r="I81" i="6" s="1"/>
  <c r="B72" i="5"/>
  <c r="AD72" i="5" s="1"/>
  <c r="B73" i="5"/>
  <c r="AD73" i="5" s="1"/>
  <c r="B74" i="5"/>
  <c r="AD74" i="5" s="1"/>
  <c r="B75" i="5"/>
  <c r="C85" i="6" s="1"/>
  <c r="B76" i="5"/>
  <c r="AD76" i="5" s="1"/>
  <c r="B77" i="5"/>
  <c r="AD77" i="5" s="1"/>
  <c r="B78" i="5"/>
  <c r="AD78" i="5" s="1"/>
  <c r="I79" i="5"/>
  <c r="H89" i="6" s="1"/>
  <c r="J79" i="5"/>
  <c r="I89" i="6" s="1"/>
  <c r="C15" i="5"/>
  <c r="C100" i="5"/>
  <c r="D110" i="6" s="1"/>
  <c r="C101" i="5"/>
  <c r="D111" i="6" s="1"/>
  <c r="C102" i="5"/>
  <c r="D112" i="6" s="1"/>
  <c r="C103" i="5"/>
  <c r="D113" i="6" s="1"/>
  <c r="C104" i="5"/>
  <c r="D114" i="6" s="1"/>
  <c r="C105" i="5"/>
  <c r="D115" i="6" s="1"/>
  <c r="C106" i="5"/>
  <c r="D116" i="6" s="1"/>
  <c r="C107" i="5"/>
  <c r="D117" i="6" s="1"/>
  <c r="C108" i="5"/>
  <c r="D118" i="6" s="1"/>
  <c r="C109" i="5"/>
  <c r="D119" i="6" s="1"/>
  <c r="C110" i="5"/>
  <c r="D120" i="6" s="1"/>
  <c r="C111" i="5"/>
  <c r="D121" i="6" s="1"/>
  <c r="C112" i="5"/>
  <c r="D122" i="6" s="1"/>
  <c r="C113" i="5"/>
  <c r="C114" i="5"/>
  <c r="D124" i="6" s="1"/>
  <c r="H4" i="5"/>
  <c r="X15" i="5"/>
  <c r="Z98" i="5"/>
  <c r="Z100" i="5"/>
  <c r="Z101" i="5"/>
  <c r="Z102" i="5"/>
  <c r="Z103" i="5"/>
  <c r="Z104" i="5"/>
  <c r="Z105" i="5"/>
  <c r="Z106" i="5"/>
  <c r="Z107" i="5"/>
  <c r="Z108" i="5"/>
  <c r="Z109" i="5"/>
  <c r="Z110" i="5"/>
  <c r="Z111" i="5"/>
  <c r="Z112" i="5"/>
  <c r="Z113" i="5"/>
  <c r="Z114" i="5"/>
  <c r="X114" i="5"/>
  <c r="X113" i="5"/>
  <c r="X112" i="5"/>
  <c r="X111" i="5"/>
  <c r="X110" i="5"/>
  <c r="X109" i="5"/>
  <c r="X108" i="5"/>
  <c r="X107" i="5"/>
  <c r="X106" i="5"/>
  <c r="X105" i="5"/>
  <c r="X104" i="5"/>
  <c r="X103" i="5"/>
  <c r="X102" i="5"/>
  <c r="X101" i="5"/>
  <c r="X100" i="5"/>
  <c r="W100" i="5"/>
  <c r="W101" i="5"/>
  <c r="W102" i="5"/>
  <c r="W103" i="5"/>
  <c r="W104" i="5"/>
  <c r="W105" i="5"/>
  <c r="W106" i="5"/>
  <c r="W107" i="5"/>
  <c r="W108" i="5"/>
  <c r="W109" i="5"/>
  <c r="W110" i="5"/>
  <c r="W111" i="5"/>
  <c r="W112" i="5"/>
  <c r="W113" i="5"/>
  <c r="W114" i="5"/>
  <c r="V100" i="5"/>
  <c r="V101" i="5"/>
  <c r="V102" i="5"/>
  <c r="V103" i="5"/>
  <c r="V104" i="5"/>
  <c r="V105" i="5"/>
  <c r="V106" i="5"/>
  <c r="V107" i="5"/>
  <c r="V108" i="5"/>
  <c r="V109" i="5"/>
  <c r="V110" i="5"/>
  <c r="V111" i="5"/>
  <c r="V112" i="5"/>
  <c r="V113" i="5"/>
  <c r="V114" i="5"/>
  <c r="P15" i="5"/>
  <c r="P16" i="5" s="1"/>
  <c r="R97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AA114" i="5"/>
  <c r="Y114" i="5"/>
  <c r="AA113" i="5"/>
  <c r="Y113" i="5"/>
  <c r="AA112" i="5"/>
  <c r="Y112" i="5"/>
  <c r="AA111" i="5"/>
  <c r="Y111" i="5"/>
  <c r="AA110" i="5"/>
  <c r="Y110" i="5"/>
  <c r="AA109" i="5"/>
  <c r="Y109" i="5"/>
  <c r="AA108" i="5"/>
  <c r="Y108" i="5"/>
  <c r="AA107" i="5"/>
  <c r="Y107" i="5"/>
  <c r="AA106" i="5"/>
  <c r="Y106" i="5"/>
  <c r="AA105" i="5"/>
  <c r="Y105" i="5"/>
  <c r="AA104" i="5"/>
  <c r="Y104" i="5"/>
  <c r="AA103" i="5"/>
  <c r="Y103" i="5"/>
  <c r="AA102" i="5"/>
  <c r="Y102" i="5"/>
  <c r="AA101" i="5"/>
  <c r="Y101" i="5"/>
  <c r="AA100" i="5"/>
  <c r="Y100" i="5"/>
  <c r="V15" i="5"/>
  <c r="S114" i="5"/>
  <c r="Q114" i="5"/>
  <c r="S113" i="5"/>
  <c r="Q113" i="5"/>
  <c r="S112" i="5"/>
  <c r="Q112" i="5"/>
  <c r="S111" i="5"/>
  <c r="Q111" i="5"/>
  <c r="S110" i="5"/>
  <c r="Q110" i="5"/>
  <c r="S109" i="5"/>
  <c r="Q109" i="5"/>
  <c r="S108" i="5"/>
  <c r="Q108" i="5"/>
  <c r="S107" i="5"/>
  <c r="Q107" i="5"/>
  <c r="S106" i="5"/>
  <c r="Q106" i="5"/>
  <c r="S105" i="5"/>
  <c r="Q105" i="5"/>
  <c r="S104" i="5"/>
  <c r="Q104" i="5"/>
  <c r="S103" i="5"/>
  <c r="Q103" i="5"/>
  <c r="S102" i="5"/>
  <c r="Q102" i="5"/>
  <c r="S101" i="5"/>
  <c r="Q101" i="5"/>
  <c r="S100" i="5"/>
  <c r="Q100" i="5"/>
  <c r="Q98" i="5"/>
  <c r="N15" i="5"/>
  <c r="F100" i="5"/>
  <c r="E110" i="6" s="1"/>
  <c r="F101" i="5"/>
  <c r="E111" i="6" s="1"/>
  <c r="F102" i="5"/>
  <c r="E112" i="6" s="1"/>
  <c r="F103" i="5"/>
  <c r="E113" i="6" s="1"/>
  <c r="F104" i="5"/>
  <c r="E114" i="6" s="1"/>
  <c r="F105" i="5"/>
  <c r="E115" i="6" s="1"/>
  <c r="F106" i="5"/>
  <c r="E116" i="6" s="1"/>
  <c r="F107" i="5"/>
  <c r="E117" i="6" s="1"/>
  <c r="F108" i="5"/>
  <c r="E118" i="6" s="1"/>
  <c r="F109" i="5"/>
  <c r="E119" i="6" s="1"/>
  <c r="F110" i="5"/>
  <c r="E120" i="6" s="1"/>
  <c r="F111" i="5"/>
  <c r="E121" i="6" s="1"/>
  <c r="F112" i="5"/>
  <c r="E122" i="6" s="1"/>
  <c r="F113" i="5"/>
  <c r="E123" i="6" s="1"/>
  <c r="F114" i="5"/>
  <c r="E124" i="6" s="1"/>
  <c r="K114" i="5"/>
  <c r="J124" i="6" s="1"/>
  <c r="J114" i="5"/>
  <c r="I124" i="6" s="1"/>
  <c r="I114" i="5"/>
  <c r="H124" i="6" s="1"/>
  <c r="H114" i="5"/>
  <c r="G124" i="6" s="1"/>
  <c r="G114" i="5"/>
  <c r="F124" i="6" s="1"/>
  <c r="B114" i="5"/>
  <c r="C124" i="6" s="1"/>
  <c r="K113" i="5"/>
  <c r="J123" i="6" s="1"/>
  <c r="J113" i="5"/>
  <c r="I123" i="6" s="1"/>
  <c r="I113" i="5"/>
  <c r="H123" i="6" s="1"/>
  <c r="H113" i="5"/>
  <c r="G123" i="6" s="1"/>
  <c r="G113" i="5"/>
  <c r="F123" i="6" s="1"/>
  <c r="D123" i="6"/>
  <c r="B113" i="5"/>
  <c r="AD113" i="5" s="1"/>
  <c r="K112" i="5"/>
  <c r="J122" i="6" s="1"/>
  <c r="J112" i="5"/>
  <c r="I122" i="6" s="1"/>
  <c r="I112" i="5"/>
  <c r="H122" i="6" s="1"/>
  <c r="H112" i="5"/>
  <c r="G122" i="6" s="1"/>
  <c r="G112" i="5"/>
  <c r="F122" i="6" s="1"/>
  <c r="B112" i="5"/>
  <c r="C122" i="6" s="1"/>
  <c r="K111" i="5"/>
  <c r="J121" i="6" s="1"/>
  <c r="J111" i="5"/>
  <c r="I121" i="6" s="1"/>
  <c r="I111" i="5"/>
  <c r="H121" i="6" s="1"/>
  <c r="H111" i="5"/>
  <c r="G121" i="6" s="1"/>
  <c r="G111" i="5"/>
  <c r="F121" i="6" s="1"/>
  <c r="B111" i="5"/>
  <c r="C121" i="6" s="1"/>
  <c r="K110" i="5"/>
  <c r="J120" i="6" s="1"/>
  <c r="J110" i="5"/>
  <c r="I120" i="6" s="1"/>
  <c r="I110" i="5"/>
  <c r="H120" i="6" s="1"/>
  <c r="H110" i="5"/>
  <c r="G120" i="6" s="1"/>
  <c r="G110" i="5"/>
  <c r="F120" i="6" s="1"/>
  <c r="B110" i="5"/>
  <c r="C120" i="6" s="1"/>
  <c r="K109" i="5"/>
  <c r="J119" i="6" s="1"/>
  <c r="J109" i="5"/>
  <c r="I119" i="6" s="1"/>
  <c r="I109" i="5"/>
  <c r="H119" i="6" s="1"/>
  <c r="H109" i="5"/>
  <c r="G119" i="6" s="1"/>
  <c r="G109" i="5"/>
  <c r="F119" i="6" s="1"/>
  <c r="B109" i="5"/>
  <c r="C119" i="6" s="1"/>
  <c r="K108" i="5"/>
  <c r="J118" i="6" s="1"/>
  <c r="J108" i="5"/>
  <c r="I118" i="6" s="1"/>
  <c r="I108" i="5"/>
  <c r="H118" i="6" s="1"/>
  <c r="H108" i="5"/>
  <c r="G118" i="6" s="1"/>
  <c r="G108" i="5"/>
  <c r="F118" i="6" s="1"/>
  <c r="B108" i="5"/>
  <c r="C118" i="6" s="1"/>
  <c r="K107" i="5"/>
  <c r="J117" i="6" s="1"/>
  <c r="J107" i="5"/>
  <c r="I117" i="6" s="1"/>
  <c r="I107" i="5"/>
  <c r="H117" i="6" s="1"/>
  <c r="H107" i="5"/>
  <c r="G117" i="6" s="1"/>
  <c r="G107" i="5"/>
  <c r="F117" i="6" s="1"/>
  <c r="B107" i="5"/>
  <c r="C117" i="6" s="1"/>
  <c r="K106" i="5"/>
  <c r="J116" i="6" s="1"/>
  <c r="J106" i="5"/>
  <c r="I116" i="6" s="1"/>
  <c r="I106" i="5"/>
  <c r="H116" i="6" s="1"/>
  <c r="H106" i="5"/>
  <c r="G116" i="6" s="1"/>
  <c r="G106" i="5"/>
  <c r="F116" i="6" s="1"/>
  <c r="B106" i="5"/>
  <c r="C116" i="6" s="1"/>
  <c r="K105" i="5"/>
  <c r="J115" i="6" s="1"/>
  <c r="J105" i="5"/>
  <c r="I115" i="6" s="1"/>
  <c r="I105" i="5"/>
  <c r="H115" i="6" s="1"/>
  <c r="H105" i="5"/>
  <c r="G115" i="6" s="1"/>
  <c r="G105" i="5"/>
  <c r="F115" i="6" s="1"/>
  <c r="B105" i="5"/>
  <c r="C115" i="6" s="1"/>
  <c r="K104" i="5"/>
  <c r="J114" i="6" s="1"/>
  <c r="J104" i="5"/>
  <c r="I114" i="6" s="1"/>
  <c r="I104" i="5"/>
  <c r="H114" i="6" s="1"/>
  <c r="H104" i="5"/>
  <c r="G114" i="6" s="1"/>
  <c r="G104" i="5"/>
  <c r="F114" i="6" s="1"/>
  <c r="B104" i="5"/>
  <c r="C114" i="6" s="1"/>
  <c r="K103" i="5"/>
  <c r="J113" i="6" s="1"/>
  <c r="J103" i="5"/>
  <c r="I113" i="6" s="1"/>
  <c r="I103" i="5"/>
  <c r="H113" i="6" s="1"/>
  <c r="H103" i="5"/>
  <c r="G113" i="6" s="1"/>
  <c r="G103" i="5"/>
  <c r="F113" i="6" s="1"/>
  <c r="B103" i="5"/>
  <c r="K102" i="5"/>
  <c r="J112" i="6" s="1"/>
  <c r="J102" i="5"/>
  <c r="I112" i="6" s="1"/>
  <c r="I102" i="5"/>
  <c r="H112" i="6" s="1"/>
  <c r="H102" i="5"/>
  <c r="G112" i="6" s="1"/>
  <c r="G102" i="5"/>
  <c r="F112" i="6" s="1"/>
  <c r="B102" i="5"/>
  <c r="C112" i="6" s="1"/>
  <c r="K101" i="5"/>
  <c r="J111" i="6" s="1"/>
  <c r="J101" i="5"/>
  <c r="I111" i="6" s="1"/>
  <c r="I101" i="5"/>
  <c r="H111" i="6" s="1"/>
  <c r="H101" i="5"/>
  <c r="G111" i="6" s="1"/>
  <c r="G101" i="5"/>
  <c r="F111" i="6" s="1"/>
  <c r="B101" i="5"/>
  <c r="C111" i="6" s="1"/>
  <c r="K100" i="5"/>
  <c r="J110" i="6" s="1"/>
  <c r="J100" i="5"/>
  <c r="I110" i="6" s="1"/>
  <c r="I100" i="5"/>
  <c r="H110" i="6" s="1"/>
  <c r="H100" i="5"/>
  <c r="G110" i="6" s="1"/>
  <c r="G100" i="5"/>
  <c r="F110" i="6" s="1"/>
  <c r="B100" i="5"/>
  <c r="C110" i="6" s="1"/>
  <c r="B99" i="5"/>
  <c r="C109" i="6" s="1"/>
  <c r="J98" i="5"/>
  <c r="I108" i="6" s="1"/>
  <c r="B98" i="5"/>
  <c r="C108" i="6" s="1"/>
  <c r="Y98" i="5"/>
  <c r="J97" i="5"/>
  <c r="I107" i="6" s="1"/>
  <c r="B97" i="5"/>
  <c r="C107" i="6" s="1"/>
  <c r="B96" i="5"/>
  <c r="AE96" i="5" s="1"/>
  <c r="B95" i="5"/>
  <c r="C105" i="6" s="1"/>
  <c r="B94" i="5"/>
  <c r="AE94" i="5" s="1"/>
  <c r="J93" i="5"/>
  <c r="I103" i="6" s="1"/>
  <c r="B93" i="5"/>
  <c r="C103" i="6" s="1"/>
  <c r="B92" i="5"/>
  <c r="C102" i="6" s="1"/>
  <c r="J91" i="5"/>
  <c r="I101" i="6" s="1"/>
  <c r="B91" i="5"/>
  <c r="C101" i="6" s="1"/>
  <c r="B90" i="5"/>
  <c r="AE90" i="5" s="1"/>
  <c r="B89" i="5"/>
  <c r="C99" i="6" s="1"/>
  <c r="J89" i="5"/>
  <c r="I99" i="6" s="1"/>
  <c r="B88" i="5"/>
  <c r="C98" i="6" s="1"/>
  <c r="B87" i="5"/>
  <c r="AE87" i="5" s="1"/>
  <c r="J87" i="5"/>
  <c r="I97" i="6" s="1"/>
  <c r="B86" i="5"/>
  <c r="AE86" i="5" s="1"/>
  <c r="J85" i="5"/>
  <c r="I95" i="6" s="1"/>
  <c r="B85" i="5"/>
  <c r="AE85" i="5" s="1"/>
  <c r="B84" i="5"/>
  <c r="C94" i="6" s="1"/>
  <c r="J83" i="5"/>
  <c r="I93" i="6" s="1"/>
  <c r="B83" i="5"/>
  <c r="C93" i="6" s="1"/>
  <c r="B82" i="5"/>
  <c r="B81" i="5"/>
  <c r="C91" i="6" s="1"/>
  <c r="J81" i="5" s="1"/>
  <c r="I91" i="6" s="1"/>
  <c r="B80" i="5"/>
  <c r="C90" i="6" s="1"/>
  <c r="H15" i="5"/>
  <c r="G25" i="6" s="1"/>
  <c r="F15" i="5"/>
  <c r="E25" i="6" s="1"/>
  <c r="I96" i="5"/>
  <c r="H106" i="6" s="1"/>
  <c r="Q96" i="5"/>
  <c r="I95" i="5"/>
  <c r="H105" i="6" s="1"/>
  <c r="J96" i="5"/>
  <c r="I106" i="6" s="1"/>
  <c r="I99" i="5"/>
  <c r="H109" i="6" s="1"/>
  <c r="Y96" i="5"/>
  <c r="R96" i="5"/>
  <c r="Z97" i="5"/>
  <c r="J95" i="5"/>
  <c r="I105" i="6" s="1"/>
  <c r="I98" i="5"/>
  <c r="H108" i="6" s="1"/>
  <c r="J99" i="5"/>
  <c r="I109" i="6" s="1"/>
  <c r="Q95" i="5"/>
  <c r="Q97" i="5"/>
  <c r="Q99" i="5"/>
  <c r="R99" i="5"/>
  <c r="R95" i="5"/>
  <c r="Z96" i="5"/>
  <c r="I97" i="5"/>
  <c r="H107" i="6" s="1"/>
  <c r="Y95" i="5"/>
  <c r="Y97" i="5"/>
  <c r="Y99" i="5"/>
  <c r="R98" i="5"/>
  <c r="Z99" i="5"/>
  <c r="Z95" i="5"/>
  <c r="J80" i="5"/>
  <c r="I90" i="6" s="1"/>
  <c r="R84" i="5"/>
  <c r="Y84" i="5"/>
  <c r="Z84" i="5"/>
  <c r="Q84" i="5"/>
  <c r="I84" i="5"/>
  <c r="H94" i="6" s="1"/>
  <c r="R86" i="5"/>
  <c r="Y86" i="5"/>
  <c r="Z86" i="5"/>
  <c r="Q86" i="5"/>
  <c r="I86" i="5"/>
  <c r="H96" i="6" s="1"/>
  <c r="R88" i="5"/>
  <c r="Y88" i="5"/>
  <c r="Z88" i="5"/>
  <c r="Q88" i="5"/>
  <c r="I88" i="5"/>
  <c r="H98" i="6" s="1"/>
  <c r="R90" i="5"/>
  <c r="Y90" i="5"/>
  <c r="Z90" i="5"/>
  <c r="Q90" i="5"/>
  <c r="I90" i="5"/>
  <c r="H100" i="6" s="1"/>
  <c r="R92" i="5"/>
  <c r="Y92" i="5"/>
  <c r="Z92" i="5"/>
  <c r="Q92" i="5"/>
  <c r="I92" i="5"/>
  <c r="H102" i="6" s="1"/>
  <c r="R94" i="5"/>
  <c r="Y94" i="5"/>
  <c r="Z94" i="5"/>
  <c r="Q94" i="5"/>
  <c r="I94" i="5"/>
  <c r="H104" i="6" s="1"/>
  <c r="Z81" i="5"/>
  <c r="Y81" i="5"/>
  <c r="R81" i="5"/>
  <c r="I81" i="5"/>
  <c r="H91" i="6" s="1"/>
  <c r="Z83" i="5"/>
  <c r="Y83" i="5"/>
  <c r="R83" i="5"/>
  <c r="Q83" i="5"/>
  <c r="I83" i="5"/>
  <c r="H93" i="6" s="1"/>
  <c r="J84" i="5"/>
  <c r="I94" i="6" s="1"/>
  <c r="Z85" i="5"/>
  <c r="Y85" i="5"/>
  <c r="R85" i="5"/>
  <c r="Q85" i="5"/>
  <c r="I85" i="5"/>
  <c r="H95" i="6" s="1"/>
  <c r="J86" i="5"/>
  <c r="I96" i="6" s="1"/>
  <c r="Z87" i="5"/>
  <c r="Y87" i="5"/>
  <c r="R87" i="5"/>
  <c r="Q87" i="5"/>
  <c r="I87" i="5"/>
  <c r="H97" i="6" s="1"/>
  <c r="J88" i="5"/>
  <c r="I98" i="6" s="1"/>
  <c r="Z89" i="5"/>
  <c r="Y89" i="5"/>
  <c r="R89" i="5"/>
  <c r="Q89" i="5"/>
  <c r="I89" i="5"/>
  <c r="H99" i="6" s="1"/>
  <c r="J90" i="5"/>
  <c r="I100" i="6" s="1"/>
  <c r="Z91" i="5"/>
  <c r="Y91" i="5"/>
  <c r="R91" i="5"/>
  <c r="Q91" i="5"/>
  <c r="I91" i="5"/>
  <c r="H101" i="6" s="1"/>
  <c r="J92" i="5"/>
  <c r="I102" i="6" s="1"/>
  <c r="Z93" i="5"/>
  <c r="Y93" i="5"/>
  <c r="R93" i="5"/>
  <c r="Q93" i="5"/>
  <c r="I93" i="5"/>
  <c r="H103" i="6" s="1"/>
  <c r="J94" i="5"/>
  <c r="I104" i="6" s="1"/>
  <c r="Q81" i="5"/>
  <c r="R62" i="5"/>
  <c r="Q62" i="5"/>
  <c r="Z62" i="5"/>
  <c r="I80" i="5"/>
  <c r="H90" i="6" s="1"/>
  <c r="Y75" i="5"/>
  <c r="Z67" i="5"/>
  <c r="Y67" i="5"/>
  <c r="Q67" i="5"/>
  <c r="R67" i="5"/>
  <c r="Z79" i="5"/>
  <c r="Y79" i="5"/>
  <c r="Q79" i="5"/>
  <c r="R79" i="5"/>
  <c r="Y63" i="5"/>
  <c r="Y64" i="5"/>
  <c r="Q64" i="5"/>
  <c r="Z71" i="5"/>
  <c r="Y71" i="5"/>
  <c r="Q71" i="5"/>
  <c r="R71" i="5"/>
  <c r="Z75" i="5"/>
  <c r="Z63" i="5"/>
  <c r="Z80" i="5"/>
  <c r="Z68" i="5"/>
  <c r="Q68" i="5"/>
  <c r="Q80" i="5"/>
  <c r="Y68" i="5"/>
  <c r="Y80" i="5"/>
  <c r="R75" i="5"/>
  <c r="R63" i="5"/>
  <c r="Q63" i="5"/>
  <c r="Q75" i="5"/>
  <c r="R80" i="5"/>
  <c r="R68" i="5"/>
  <c r="AE111" i="5"/>
  <c r="Z54" i="5"/>
  <c r="R46" i="5"/>
  <c r="R42" i="5"/>
  <c r="I56" i="6"/>
  <c r="R18" i="5"/>
  <c r="R56" i="5"/>
  <c r="R54" i="5"/>
  <c r="R22" i="5"/>
  <c r="Z58" i="5"/>
  <c r="Y62" i="5"/>
  <c r="R58" i="5"/>
  <c r="Z26" i="5"/>
  <c r="R28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R34" i="5"/>
  <c r="R26" i="5"/>
  <c r="Z50" i="5"/>
  <c r="R52" i="5"/>
  <c r="I58" i="6"/>
  <c r="I60" i="6"/>
  <c r="Y50" i="5"/>
  <c r="Z46" i="5"/>
  <c r="I64" i="6"/>
  <c r="R50" i="5"/>
  <c r="Z30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R40" i="5"/>
  <c r="Z42" i="5"/>
  <c r="Z38" i="5"/>
  <c r="R30" i="5"/>
  <c r="R38" i="5"/>
  <c r="Z22" i="5"/>
  <c r="R16" i="5"/>
  <c r="R36" i="5"/>
  <c r="C84" i="5"/>
  <c r="D94" i="6" s="1"/>
  <c r="C85" i="5"/>
  <c r="D95" i="6" s="1"/>
  <c r="C86" i="5"/>
  <c r="D96" i="6" s="1"/>
  <c r="C87" i="5"/>
  <c r="D97" i="6" s="1"/>
  <c r="C88" i="5"/>
  <c r="D98" i="6" s="1"/>
  <c r="C89" i="5"/>
  <c r="D99" i="6" s="1"/>
  <c r="C90" i="5"/>
  <c r="D100" i="6" s="1"/>
  <c r="C91" i="5"/>
  <c r="D101" i="6" s="1"/>
  <c r="C92" i="5"/>
  <c r="D102" i="6" s="1"/>
  <c r="C93" i="5"/>
  <c r="D103" i="6" s="1"/>
  <c r="C94" i="5"/>
  <c r="D104" i="6" s="1"/>
  <c r="C95" i="5"/>
  <c r="D105" i="6" s="1"/>
  <c r="C96" i="5"/>
  <c r="D106" i="6" s="1"/>
  <c r="C97" i="5"/>
  <c r="D107" i="6" s="1"/>
  <c r="C98" i="5"/>
  <c r="D108" i="6" s="1"/>
  <c r="C99" i="5"/>
  <c r="D109" i="6" s="1"/>
  <c r="H84" i="5"/>
  <c r="G94" i="6" s="1"/>
  <c r="H85" i="5"/>
  <c r="G95" i="6" s="1"/>
  <c r="H86" i="5"/>
  <c r="G96" i="6" s="1"/>
  <c r="H87" i="5"/>
  <c r="G97" i="6" s="1"/>
  <c r="H88" i="5"/>
  <c r="G98" i="6" s="1"/>
  <c r="H89" i="5"/>
  <c r="G99" i="6" s="1"/>
  <c r="H90" i="5"/>
  <c r="G100" i="6" s="1"/>
  <c r="H91" i="5"/>
  <c r="G101" i="6" s="1"/>
  <c r="H92" i="5"/>
  <c r="G102" i="6" s="1"/>
  <c r="H93" i="5"/>
  <c r="G103" i="6" s="1"/>
  <c r="H94" i="5"/>
  <c r="G104" i="6" s="1"/>
  <c r="H95" i="5"/>
  <c r="G105" i="6" s="1"/>
  <c r="H96" i="5"/>
  <c r="G106" i="6" s="1"/>
  <c r="H97" i="5"/>
  <c r="G107" i="6" s="1"/>
  <c r="H98" i="5"/>
  <c r="G108" i="6" s="1"/>
  <c r="H99" i="5"/>
  <c r="G109" i="6" s="1"/>
  <c r="N84" i="5"/>
  <c r="O84" i="5"/>
  <c r="S84" i="5"/>
  <c r="N85" i="5"/>
  <c r="O85" i="5"/>
  <c r="S85" i="5"/>
  <c r="N86" i="5"/>
  <c r="O86" i="5"/>
  <c r="S86" i="5"/>
  <c r="N87" i="5"/>
  <c r="O87" i="5"/>
  <c r="S87" i="5"/>
  <c r="N88" i="5"/>
  <c r="O88" i="5"/>
  <c r="S88" i="5"/>
  <c r="N89" i="5"/>
  <c r="O89" i="5"/>
  <c r="S89" i="5"/>
  <c r="N90" i="5"/>
  <c r="O90" i="5"/>
  <c r="S90" i="5"/>
  <c r="N91" i="5"/>
  <c r="O91" i="5"/>
  <c r="S91" i="5"/>
  <c r="N92" i="5"/>
  <c r="O92" i="5"/>
  <c r="S92" i="5"/>
  <c r="N93" i="5"/>
  <c r="O93" i="5"/>
  <c r="S93" i="5"/>
  <c r="N94" i="5"/>
  <c r="O94" i="5"/>
  <c r="S94" i="5"/>
  <c r="N95" i="5"/>
  <c r="O95" i="5"/>
  <c r="S95" i="5"/>
  <c r="N96" i="5"/>
  <c r="O96" i="5"/>
  <c r="S96" i="5"/>
  <c r="N97" i="5"/>
  <c r="O97" i="5"/>
  <c r="S97" i="5"/>
  <c r="N98" i="5"/>
  <c r="O98" i="5"/>
  <c r="S98" i="5"/>
  <c r="N99" i="5"/>
  <c r="O99" i="5"/>
  <c r="S99" i="5"/>
  <c r="AD67" i="5"/>
  <c r="V84" i="5"/>
  <c r="W84" i="5"/>
  <c r="AA84" i="5"/>
  <c r="V85" i="5"/>
  <c r="W85" i="5"/>
  <c r="AA85" i="5"/>
  <c r="V86" i="5"/>
  <c r="W86" i="5"/>
  <c r="AA86" i="5"/>
  <c r="AD69" i="5"/>
  <c r="V87" i="5"/>
  <c r="W87" i="5"/>
  <c r="AA87" i="5"/>
  <c r="V88" i="5"/>
  <c r="W88" i="5"/>
  <c r="AA88" i="5"/>
  <c r="V89" i="5"/>
  <c r="W89" i="5"/>
  <c r="AA89" i="5"/>
  <c r="V90" i="5"/>
  <c r="W90" i="5"/>
  <c r="AA90" i="5"/>
  <c r="V91" i="5"/>
  <c r="W91" i="5"/>
  <c r="AA91" i="5"/>
  <c r="V92" i="5"/>
  <c r="W92" i="5"/>
  <c r="AA92" i="5"/>
  <c r="V93" i="5"/>
  <c r="W93" i="5"/>
  <c r="AA93" i="5"/>
  <c r="V94" i="5"/>
  <c r="W94" i="5"/>
  <c r="AA94" i="5"/>
  <c r="V95" i="5"/>
  <c r="W95" i="5"/>
  <c r="AA95" i="5"/>
  <c r="V96" i="5"/>
  <c r="W96" i="5"/>
  <c r="AA96" i="5"/>
  <c r="V97" i="5"/>
  <c r="W97" i="5"/>
  <c r="AA97" i="5"/>
  <c r="V98" i="5"/>
  <c r="W98" i="5"/>
  <c r="AA98" i="5"/>
  <c r="V99" i="5"/>
  <c r="W99" i="5"/>
  <c r="AA99" i="5"/>
  <c r="F84" i="5"/>
  <c r="E94" i="6" s="1"/>
  <c r="G84" i="5"/>
  <c r="F94" i="6" s="1"/>
  <c r="K84" i="5"/>
  <c r="J94" i="6" s="1"/>
  <c r="F85" i="5"/>
  <c r="E95" i="6" s="1"/>
  <c r="G85" i="5"/>
  <c r="F95" i="6" s="1"/>
  <c r="K85" i="5"/>
  <c r="J95" i="6" s="1"/>
  <c r="F86" i="5"/>
  <c r="E96" i="6" s="1"/>
  <c r="G86" i="5"/>
  <c r="F96" i="6" s="1"/>
  <c r="K86" i="5"/>
  <c r="J96" i="6" s="1"/>
  <c r="F87" i="5"/>
  <c r="E97" i="6" s="1"/>
  <c r="G87" i="5"/>
  <c r="F97" i="6" s="1"/>
  <c r="K87" i="5"/>
  <c r="J97" i="6" s="1"/>
  <c r="F88" i="5"/>
  <c r="E98" i="6" s="1"/>
  <c r="G88" i="5"/>
  <c r="F98" i="6" s="1"/>
  <c r="K88" i="5"/>
  <c r="J98" i="6" s="1"/>
  <c r="F89" i="5"/>
  <c r="E99" i="6" s="1"/>
  <c r="G89" i="5"/>
  <c r="F99" i="6" s="1"/>
  <c r="K89" i="5"/>
  <c r="J99" i="6" s="1"/>
  <c r="F90" i="5"/>
  <c r="E100" i="6" s="1"/>
  <c r="G90" i="5"/>
  <c r="F100" i="6" s="1"/>
  <c r="K90" i="5"/>
  <c r="J100" i="6" s="1"/>
  <c r="F91" i="5"/>
  <c r="E101" i="6" s="1"/>
  <c r="G91" i="5"/>
  <c r="F101" i="6" s="1"/>
  <c r="K91" i="5"/>
  <c r="J101" i="6" s="1"/>
  <c r="F92" i="5"/>
  <c r="E102" i="6" s="1"/>
  <c r="G92" i="5"/>
  <c r="F102" i="6" s="1"/>
  <c r="K92" i="5"/>
  <c r="J102" i="6" s="1"/>
  <c r="F93" i="5"/>
  <c r="E103" i="6" s="1"/>
  <c r="G93" i="5"/>
  <c r="F103" i="6" s="1"/>
  <c r="K93" i="5"/>
  <c r="J103" i="6" s="1"/>
  <c r="F94" i="5"/>
  <c r="E104" i="6" s="1"/>
  <c r="G94" i="5"/>
  <c r="F104" i="6" s="1"/>
  <c r="K94" i="5"/>
  <c r="J104" i="6" s="1"/>
  <c r="F95" i="5"/>
  <c r="E105" i="6" s="1"/>
  <c r="G95" i="5"/>
  <c r="F105" i="6" s="1"/>
  <c r="K95" i="5"/>
  <c r="J105" i="6" s="1"/>
  <c r="F96" i="5"/>
  <c r="E106" i="6" s="1"/>
  <c r="G96" i="5"/>
  <c r="F106" i="6" s="1"/>
  <c r="K96" i="5"/>
  <c r="J106" i="6" s="1"/>
  <c r="F97" i="5"/>
  <c r="E107" i="6" s="1"/>
  <c r="G97" i="5"/>
  <c r="F107" i="6" s="1"/>
  <c r="K97" i="5"/>
  <c r="J107" i="6" s="1"/>
  <c r="F98" i="5"/>
  <c r="E108" i="6" s="1"/>
  <c r="AE97" i="5"/>
  <c r="G98" i="5"/>
  <c r="F108" i="6" s="1"/>
  <c r="K98" i="5"/>
  <c r="J108" i="6" s="1"/>
  <c r="F99" i="5"/>
  <c r="E109" i="6" s="1"/>
  <c r="G99" i="5"/>
  <c r="F109" i="6" s="1"/>
  <c r="K99" i="5"/>
  <c r="J109" i="6" s="1"/>
  <c r="AE36" i="5" l="1"/>
  <c r="Y60" i="5"/>
  <c r="R60" i="5"/>
  <c r="R64" i="5"/>
  <c r="AE28" i="5"/>
  <c r="AE16" i="5"/>
  <c r="Z28" i="5"/>
  <c r="Z52" i="5"/>
  <c r="R24" i="5"/>
  <c r="Z60" i="5"/>
  <c r="Z32" i="5"/>
  <c r="Q60" i="5"/>
  <c r="Z64" i="5"/>
  <c r="AD91" i="5"/>
  <c r="AE18" i="5"/>
  <c r="AE34" i="5"/>
  <c r="AE26" i="5"/>
  <c r="R61" i="5"/>
  <c r="R65" i="5"/>
  <c r="AE29" i="5"/>
  <c r="AE25" i="5"/>
  <c r="Y61" i="5"/>
  <c r="Z61" i="5"/>
  <c r="Q65" i="5"/>
  <c r="AE17" i="5"/>
  <c r="AE89" i="5"/>
  <c r="Q61" i="5"/>
  <c r="AD100" i="5"/>
  <c r="Y65" i="5"/>
  <c r="AE33" i="5"/>
  <c r="Z65" i="5"/>
  <c r="AE21" i="5"/>
  <c r="AE114" i="5"/>
  <c r="AE32" i="5"/>
  <c r="AE20" i="5"/>
  <c r="AE100" i="5"/>
  <c r="AD89" i="5"/>
  <c r="J65" i="5"/>
  <c r="I75" i="6" s="1"/>
  <c r="J60" i="5"/>
  <c r="I70" i="6" s="1"/>
  <c r="AE19" i="5"/>
  <c r="AE35" i="5"/>
  <c r="AD110" i="5"/>
  <c r="AE102" i="5"/>
  <c r="AE37" i="5"/>
  <c r="AH96" i="5"/>
  <c r="AH88" i="5"/>
  <c r="J69" i="5"/>
  <c r="I79" i="6" s="1"/>
  <c r="Q69" i="5"/>
  <c r="Z69" i="5"/>
  <c r="I69" i="5"/>
  <c r="H79" i="6" s="1"/>
  <c r="Y69" i="5"/>
  <c r="R69" i="5"/>
  <c r="I71" i="5"/>
  <c r="H81" i="6" s="1"/>
  <c r="I64" i="5"/>
  <c r="H74" i="6" s="1"/>
  <c r="Y35" i="5"/>
  <c r="Q27" i="5"/>
  <c r="J75" i="5"/>
  <c r="I85" i="6" s="1"/>
  <c r="I75" i="5"/>
  <c r="H85" i="6" s="1"/>
  <c r="AE31" i="5"/>
  <c r="AE23" i="5"/>
  <c r="AE15" i="5"/>
  <c r="I67" i="5"/>
  <c r="H77" i="6" s="1"/>
  <c r="I62" i="5"/>
  <c r="H72" i="6" s="1"/>
  <c r="Q41" i="5"/>
  <c r="I61" i="5"/>
  <c r="H71" i="6" s="1"/>
  <c r="AH85" i="5"/>
  <c r="I63" i="5"/>
  <c r="H73" i="6" s="1"/>
  <c r="J62" i="5"/>
  <c r="I72" i="6" s="1"/>
  <c r="Y37" i="5"/>
  <c r="Q31" i="5"/>
  <c r="Y25" i="5"/>
  <c r="J64" i="5"/>
  <c r="I74" i="6" s="1"/>
  <c r="AH86" i="5"/>
  <c r="AD109" i="5"/>
  <c r="Y19" i="5"/>
  <c r="AH91" i="5"/>
  <c r="AE106" i="5"/>
  <c r="AD106" i="5"/>
  <c r="AD105" i="5"/>
  <c r="Y17" i="5"/>
  <c r="AH98" i="5"/>
  <c r="AD102" i="5"/>
  <c r="AE109" i="5"/>
  <c r="AD75" i="5"/>
  <c r="AD71" i="5"/>
  <c r="R37" i="5"/>
  <c r="R17" i="5"/>
  <c r="Q36" i="5"/>
  <c r="Y28" i="5"/>
  <c r="Y34" i="5"/>
  <c r="Q34" i="5"/>
  <c r="AE113" i="5"/>
  <c r="AE104" i="5"/>
  <c r="AD111" i="5"/>
  <c r="AE93" i="5"/>
  <c r="AH94" i="5"/>
  <c r="AD68" i="5"/>
  <c r="Z41" i="5"/>
  <c r="R43" i="5"/>
  <c r="Z35" i="5"/>
  <c r="Q42" i="5"/>
  <c r="Q30" i="5"/>
  <c r="Y48" i="5"/>
  <c r="R27" i="5"/>
  <c r="Q20" i="5"/>
  <c r="Q32" i="5"/>
  <c r="Q58" i="5"/>
  <c r="Q22" i="5"/>
  <c r="Q28" i="5"/>
  <c r="Q56" i="5"/>
  <c r="Y54" i="5"/>
  <c r="Y21" i="5"/>
  <c r="Q16" i="5"/>
  <c r="Q38" i="5"/>
  <c r="Q54" i="5"/>
  <c r="AE105" i="5"/>
  <c r="AD88" i="5"/>
  <c r="AD84" i="5"/>
  <c r="AD98" i="5"/>
  <c r="AD81" i="5"/>
  <c r="W15" i="5"/>
  <c r="AH101" i="5"/>
  <c r="AH103" i="5"/>
  <c r="AH105" i="5"/>
  <c r="AH107" i="5"/>
  <c r="AH109" i="5"/>
  <c r="AH111" i="5"/>
  <c r="AH113" i="5"/>
  <c r="AE95" i="5"/>
  <c r="AE92" i="5"/>
  <c r="AE88" i="5"/>
  <c r="AH99" i="5"/>
  <c r="AH84" i="5"/>
  <c r="AH90" i="5"/>
  <c r="Y16" i="5"/>
  <c r="Y30" i="5"/>
  <c r="Y42" i="5"/>
  <c r="Q35" i="5"/>
  <c r="Q37" i="5"/>
  <c r="Q48" i="5"/>
  <c r="Z37" i="5"/>
  <c r="Y38" i="5"/>
  <c r="Y24" i="5"/>
  <c r="Y32" i="5"/>
  <c r="Q50" i="5"/>
  <c r="Y58" i="5"/>
  <c r="Z19" i="5"/>
  <c r="Q46" i="5"/>
  <c r="Y22" i="5"/>
  <c r="Y46" i="5"/>
  <c r="Q21" i="5"/>
  <c r="AE107" i="5"/>
  <c r="AE110" i="5"/>
  <c r="AD97" i="5"/>
  <c r="AD92" i="5"/>
  <c r="AD104" i="5"/>
  <c r="C123" i="6"/>
  <c r="AH100" i="5"/>
  <c r="AH102" i="5"/>
  <c r="AH104" i="5"/>
  <c r="AH106" i="5"/>
  <c r="AH108" i="5"/>
  <c r="AH110" i="5"/>
  <c r="AH112" i="5"/>
  <c r="Y40" i="5"/>
  <c r="Y36" i="5"/>
  <c r="Q24" i="5"/>
  <c r="Y20" i="5"/>
  <c r="X16" i="5"/>
  <c r="X17" i="5" s="1"/>
  <c r="X18" i="5" s="1"/>
  <c r="X19" i="5" s="1"/>
  <c r="X20" i="5" s="1"/>
  <c r="X21" i="5" s="1"/>
  <c r="X22" i="5" s="1"/>
  <c r="X23" i="5" s="1"/>
  <c r="X24" i="5" s="1"/>
  <c r="X25" i="5" s="1"/>
  <c r="X26" i="5" s="1"/>
  <c r="X27" i="5" s="1"/>
  <c r="X28" i="5" s="1"/>
  <c r="X29" i="5" s="1"/>
  <c r="X30" i="5" s="1"/>
  <c r="X31" i="5" s="1"/>
  <c r="X32" i="5" s="1"/>
  <c r="X33" i="5" s="1"/>
  <c r="X34" i="5" s="1"/>
  <c r="X35" i="5" s="1"/>
  <c r="X36" i="5" s="1"/>
  <c r="X37" i="5" s="1"/>
  <c r="X38" i="5" s="1"/>
  <c r="X39" i="5" s="1"/>
  <c r="X40" i="5" s="1"/>
  <c r="X41" i="5" s="1"/>
  <c r="X42" i="5" s="1"/>
  <c r="X43" i="5" s="1"/>
  <c r="X44" i="5" s="1"/>
  <c r="Q29" i="5"/>
  <c r="Q17" i="5"/>
  <c r="Q33" i="5"/>
  <c r="Z29" i="5"/>
  <c r="AD95" i="5"/>
  <c r="AE84" i="5"/>
  <c r="AD65" i="5"/>
  <c r="AD64" i="5"/>
  <c r="R20" i="5"/>
  <c r="R25" i="5"/>
  <c r="Z16" i="5"/>
  <c r="Z17" i="5"/>
  <c r="R48" i="5"/>
  <c r="R33" i="5"/>
  <c r="Y33" i="5"/>
  <c r="Z20" i="5"/>
  <c r="Z24" i="5"/>
  <c r="Z48" i="5"/>
  <c r="Q40" i="5"/>
  <c r="Z36" i="5"/>
  <c r="Z56" i="5"/>
  <c r="R21" i="5"/>
  <c r="AD112" i="5"/>
  <c r="AD107" i="5"/>
  <c r="AD108" i="5"/>
  <c r="AD99" i="5"/>
  <c r="Y29" i="5"/>
  <c r="Q25" i="5"/>
  <c r="Z25" i="5"/>
  <c r="R41" i="5"/>
  <c r="AD93" i="5"/>
  <c r="P17" i="5"/>
  <c r="P18" i="5" s="1"/>
  <c r="P19" i="5" s="1"/>
  <c r="P20" i="5" s="1"/>
  <c r="P21" i="5" s="1"/>
  <c r="P22" i="5" s="1"/>
  <c r="P23" i="5" s="1"/>
  <c r="P24" i="5" s="1"/>
  <c r="P25" i="5" s="1"/>
  <c r="P26" i="5" s="1"/>
  <c r="P27" i="5" s="1"/>
  <c r="P28" i="5" s="1"/>
  <c r="P29" i="5" s="1"/>
  <c r="P30" i="5" s="1"/>
  <c r="P31" i="5" s="1"/>
  <c r="P32" i="5" s="1"/>
  <c r="P33" i="5" s="1"/>
  <c r="P34" i="5" s="1"/>
  <c r="P35" i="5" s="1"/>
  <c r="P36" i="5" s="1"/>
  <c r="P37" i="5" s="1"/>
  <c r="P38" i="5" s="1"/>
  <c r="P39" i="5" s="1"/>
  <c r="P40" i="5" s="1"/>
  <c r="P41" i="5" s="1"/>
  <c r="P42" i="5" s="1"/>
  <c r="P43" i="5" s="1"/>
  <c r="P44" i="5" s="1"/>
  <c r="AE98" i="5"/>
  <c r="AE91" i="5"/>
  <c r="AH93" i="5"/>
  <c r="AH92" i="5"/>
  <c r="AH89" i="5"/>
  <c r="Z40" i="5"/>
  <c r="R44" i="5"/>
  <c r="Q44" i="5"/>
  <c r="Z44" i="5"/>
  <c r="Y44" i="5"/>
  <c r="Q52" i="5"/>
  <c r="Y52" i="5"/>
  <c r="Y41" i="5"/>
  <c r="Y56" i="5"/>
  <c r="AE112" i="5"/>
  <c r="AE108" i="5"/>
  <c r="AD83" i="5"/>
  <c r="AD114" i="5"/>
  <c r="AD80" i="5"/>
  <c r="I15" i="5"/>
  <c r="H25" i="6" s="1"/>
  <c r="R15" i="5"/>
  <c r="G15" i="5"/>
  <c r="F25" i="6" s="1"/>
  <c r="Z15" i="5"/>
  <c r="O15" i="5"/>
  <c r="Q15" i="5"/>
  <c r="Y15" i="5"/>
  <c r="AD79" i="5"/>
  <c r="AH97" i="5"/>
  <c r="AH95" i="5"/>
  <c r="AH87" i="5"/>
  <c r="R31" i="5"/>
  <c r="Y31" i="5"/>
  <c r="Z27" i="5"/>
  <c r="Q23" i="5"/>
  <c r="R23" i="5"/>
  <c r="Q19" i="5"/>
  <c r="Q43" i="5"/>
  <c r="AD66" i="5"/>
  <c r="Z31" i="5"/>
  <c r="R19" i="5"/>
  <c r="Q39" i="5"/>
  <c r="Y39" i="5"/>
  <c r="Y23" i="5"/>
  <c r="Y27" i="5"/>
  <c r="Y43" i="5"/>
  <c r="R39" i="5"/>
  <c r="AE101" i="5"/>
  <c r="AE99" i="5"/>
  <c r="AD101" i="5"/>
  <c r="C96" i="6"/>
  <c r="AD86" i="5"/>
  <c r="C16" i="5"/>
  <c r="D25" i="6"/>
  <c r="C95" i="6"/>
  <c r="AD85" i="5"/>
  <c r="C100" i="6"/>
  <c r="AD90" i="5"/>
  <c r="C106" i="6"/>
  <c r="AD96" i="5"/>
  <c r="C113" i="6"/>
  <c r="AD103" i="5"/>
  <c r="AE103" i="5"/>
  <c r="I34" i="5"/>
  <c r="H44" i="6" s="1"/>
  <c r="J34" i="5"/>
  <c r="I44" i="6" s="1"/>
  <c r="Z34" i="5"/>
  <c r="I18" i="5"/>
  <c r="H28" i="6" s="1"/>
  <c r="J18" i="5"/>
  <c r="I28" i="6" s="1"/>
  <c r="Z18" i="5"/>
  <c r="Y18" i="5"/>
  <c r="Q18" i="5"/>
  <c r="C104" i="6"/>
  <c r="AD94" i="5"/>
  <c r="C92" i="6"/>
  <c r="AD82" i="5"/>
  <c r="C97" i="6"/>
  <c r="AD87" i="5"/>
  <c r="C88" i="6"/>
  <c r="C84" i="6"/>
  <c r="C80" i="6"/>
  <c r="I26" i="5"/>
  <c r="H36" i="6" s="1"/>
  <c r="J26" i="5"/>
  <c r="I36" i="6" s="1"/>
  <c r="Y26" i="5"/>
  <c r="Q26" i="5"/>
  <c r="I58" i="5"/>
  <c r="H68" i="6" s="1"/>
  <c r="J58" i="5"/>
  <c r="I68" i="6" s="1"/>
  <c r="C86" i="6"/>
  <c r="C82" i="6"/>
  <c r="I30" i="5"/>
  <c r="H40" i="6" s="1"/>
  <c r="J30" i="5"/>
  <c r="I40" i="6" s="1"/>
  <c r="I22" i="5"/>
  <c r="H32" i="6" s="1"/>
  <c r="J22" i="5"/>
  <c r="I32" i="6" s="1"/>
  <c r="C87" i="6"/>
  <c r="C83" i="6"/>
  <c r="C67" i="6"/>
  <c r="C65" i="6"/>
  <c r="C63" i="6"/>
  <c r="C61" i="6"/>
  <c r="C59" i="6"/>
  <c r="C57" i="6"/>
  <c r="C55" i="6"/>
  <c r="J43" i="5"/>
  <c r="I53" i="6" s="1"/>
  <c r="I43" i="5"/>
  <c r="H53" i="6" s="1"/>
  <c r="I39" i="5"/>
  <c r="H49" i="6" s="1"/>
  <c r="J39" i="5"/>
  <c r="I49" i="6" s="1"/>
  <c r="I35" i="5"/>
  <c r="H45" i="6" s="1"/>
  <c r="J35" i="5"/>
  <c r="I45" i="6" s="1"/>
  <c r="H16" i="5"/>
  <c r="C76" i="6"/>
  <c r="C69" i="6"/>
  <c r="I42" i="5"/>
  <c r="H52" i="6" s="1"/>
  <c r="J42" i="5"/>
  <c r="I52" i="6" s="1"/>
  <c r="I38" i="5"/>
  <c r="H48" i="6" s="1"/>
  <c r="J38" i="5"/>
  <c r="I48" i="6" s="1"/>
  <c r="I31" i="5"/>
  <c r="H41" i="6" s="1"/>
  <c r="J31" i="5"/>
  <c r="I41" i="6" s="1"/>
  <c r="I27" i="5"/>
  <c r="H37" i="6" s="1"/>
  <c r="J27" i="5"/>
  <c r="I37" i="6" s="1"/>
  <c r="I23" i="5"/>
  <c r="H33" i="6" s="1"/>
  <c r="J23" i="5"/>
  <c r="I33" i="6" s="1"/>
  <c r="I19" i="5"/>
  <c r="H29" i="6" s="1"/>
  <c r="J19" i="5"/>
  <c r="I29" i="6" s="1"/>
  <c r="I41" i="5"/>
  <c r="H51" i="6" s="1"/>
  <c r="J41" i="5"/>
  <c r="I51" i="6" s="1"/>
  <c r="I37" i="5"/>
  <c r="H47" i="6" s="1"/>
  <c r="J37" i="5"/>
  <c r="I47" i="6" s="1"/>
  <c r="I32" i="5"/>
  <c r="H42" i="6" s="1"/>
  <c r="J32" i="5"/>
  <c r="I42" i="6" s="1"/>
  <c r="I28" i="5"/>
  <c r="H38" i="6" s="1"/>
  <c r="J28" i="5"/>
  <c r="I38" i="6" s="1"/>
  <c r="I24" i="5"/>
  <c r="H34" i="6" s="1"/>
  <c r="J24" i="5"/>
  <c r="I34" i="6" s="1"/>
  <c r="I20" i="5"/>
  <c r="H30" i="6" s="1"/>
  <c r="J20" i="5"/>
  <c r="I30" i="6" s="1"/>
  <c r="I16" i="5"/>
  <c r="H26" i="6" s="1"/>
  <c r="J16" i="5"/>
  <c r="I26" i="6" s="1"/>
  <c r="I56" i="5"/>
  <c r="H66" i="6" s="1"/>
  <c r="I54" i="5"/>
  <c r="H64" i="6" s="1"/>
  <c r="I52" i="5"/>
  <c r="H62" i="6" s="1"/>
  <c r="I50" i="5"/>
  <c r="H60" i="6" s="1"/>
  <c r="I48" i="5"/>
  <c r="H58" i="6" s="1"/>
  <c r="I46" i="5"/>
  <c r="H56" i="6" s="1"/>
  <c r="I44" i="5"/>
  <c r="H54" i="6" s="1"/>
  <c r="I40" i="5"/>
  <c r="H50" i="6" s="1"/>
  <c r="J40" i="5"/>
  <c r="I50" i="6" s="1"/>
  <c r="I36" i="5"/>
  <c r="H46" i="6" s="1"/>
  <c r="J36" i="5"/>
  <c r="I46" i="6" s="1"/>
  <c r="I33" i="5"/>
  <c r="H43" i="6" s="1"/>
  <c r="J33" i="5"/>
  <c r="I43" i="6" s="1"/>
  <c r="I29" i="5"/>
  <c r="H39" i="6" s="1"/>
  <c r="J29" i="5"/>
  <c r="I39" i="6" s="1"/>
  <c r="I25" i="5"/>
  <c r="H35" i="6" s="1"/>
  <c r="J25" i="5"/>
  <c r="I35" i="6" s="1"/>
  <c r="I21" i="5"/>
  <c r="H31" i="6" s="1"/>
  <c r="J21" i="5"/>
  <c r="I31" i="6" s="1"/>
  <c r="I17" i="5"/>
  <c r="H27" i="6" s="1"/>
  <c r="J17" i="5"/>
  <c r="I27" i="6" s="1"/>
  <c r="J15" i="5"/>
  <c r="I25" i="6" s="1"/>
  <c r="AH114" i="5"/>
  <c r="I70" i="5" l="1"/>
  <c r="H80" i="6" s="1"/>
  <c r="R70" i="5"/>
  <c r="J70" i="5"/>
  <c r="I80" i="6" s="1"/>
  <c r="Y70" i="5"/>
  <c r="Q70" i="5"/>
  <c r="Z70" i="5"/>
  <c r="J82" i="5"/>
  <c r="I92" i="6" s="1"/>
  <c r="R82" i="5"/>
  <c r="Y82" i="5"/>
  <c r="Z82" i="5"/>
  <c r="Q82" i="5"/>
  <c r="I82" i="5"/>
  <c r="H92" i="6" s="1"/>
  <c r="Q72" i="5"/>
  <c r="Z72" i="5"/>
  <c r="R72" i="5"/>
  <c r="I72" i="5"/>
  <c r="H82" i="6" s="1"/>
  <c r="J72" i="5"/>
  <c r="I82" i="6" s="1"/>
  <c r="Y72" i="5"/>
  <c r="Q76" i="5"/>
  <c r="Z76" i="5"/>
  <c r="I76" i="5"/>
  <c r="H86" i="6" s="1"/>
  <c r="J76" i="5"/>
  <c r="I86" i="6" s="1"/>
  <c r="R76" i="5"/>
  <c r="Y76" i="5"/>
  <c r="Q74" i="5"/>
  <c r="I74" i="5"/>
  <c r="H84" i="6" s="1"/>
  <c r="Y74" i="5"/>
  <c r="J74" i="5"/>
  <c r="I84" i="6" s="1"/>
  <c r="R74" i="5"/>
  <c r="Z74" i="5"/>
  <c r="R73" i="5"/>
  <c r="Z73" i="5"/>
  <c r="I73" i="5"/>
  <c r="H83" i="6" s="1"/>
  <c r="J73" i="5"/>
  <c r="I83" i="6" s="1"/>
  <c r="Y73" i="5"/>
  <c r="Q73" i="5"/>
  <c r="I77" i="5"/>
  <c r="H87" i="6" s="1"/>
  <c r="J77" i="5"/>
  <c r="I87" i="6" s="1"/>
  <c r="Z77" i="5"/>
  <c r="Y77" i="5"/>
  <c r="Q77" i="5"/>
  <c r="R77" i="5"/>
  <c r="I78" i="5"/>
  <c r="H88" i="6" s="1"/>
  <c r="Z78" i="5"/>
  <c r="J78" i="5"/>
  <c r="I88" i="6" s="1"/>
  <c r="R78" i="5"/>
  <c r="Y78" i="5"/>
  <c r="Q78" i="5"/>
  <c r="Y66" i="5"/>
  <c r="I66" i="5"/>
  <c r="H76" i="6" s="1"/>
  <c r="J66" i="5"/>
  <c r="I76" i="6" s="1"/>
  <c r="Q66" i="5"/>
  <c r="Z66" i="5"/>
  <c r="R66" i="5"/>
  <c r="S15" i="5"/>
  <c r="N16" i="5" s="1"/>
  <c r="O16" i="5" s="1"/>
  <c r="S16" i="5" s="1"/>
  <c r="N17" i="5" s="1"/>
  <c r="O17" i="5" s="1"/>
  <c r="S17" i="5" s="1"/>
  <c r="N18" i="5" s="1"/>
  <c r="AA15" i="5"/>
  <c r="V16" i="5" s="1"/>
  <c r="W16" i="5" s="1"/>
  <c r="AA16" i="5" s="1"/>
  <c r="V17" i="5" s="1"/>
  <c r="W17" i="5" s="1"/>
  <c r="AA17" i="5" s="1"/>
  <c r="J47" i="5"/>
  <c r="I57" i="6" s="1"/>
  <c r="I47" i="5"/>
  <c r="H57" i="6" s="1"/>
  <c r="Y47" i="5"/>
  <c r="Z47" i="5"/>
  <c r="Q47" i="5"/>
  <c r="R47" i="5"/>
  <c r="J51" i="5"/>
  <c r="I61" i="6" s="1"/>
  <c r="I51" i="5"/>
  <c r="H61" i="6" s="1"/>
  <c r="Q51" i="5"/>
  <c r="Z51" i="5"/>
  <c r="R51" i="5"/>
  <c r="Y51" i="5"/>
  <c r="J55" i="5"/>
  <c r="I65" i="6" s="1"/>
  <c r="I55" i="5"/>
  <c r="H65" i="6" s="1"/>
  <c r="Z55" i="5"/>
  <c r="R55" i="5"/>
  <c r="Q55" i="5"/>
  <c r="Y55" i="5"/>
  <c r="H17" i="5"/>
  <c r="G26" i="6"/>
  <c r="C17" i="5"/>
  <c r="D26" i="6"/>
  <c r="J45" i="5"/>
  <c r="I55" i="6" s="1"/>
  <c r="I45" i="5"/>
  <c r="H55" i="6" s="1"/>
  <c r="X45" i="5"/>
  <c r="X46" i="5" s="1"/>
  <c r="X47" i="5" s="1"/>
  <c r="X48" i="5" s="1"/>
  <c r="X49" i="5" s="1"/>
  <c r="X50" i="5" s="1"/>
  <c r="X51" i="5" s="1"/>
  <c r="X52" i="5" s="1"/>
  <c r="X53" i="5" s="1"/>
  <c r="X54" i="5" s="1"/>
  <c r="X55" i="5" s="1"/>
  <c r="X56" i="5" s="1"/>
  <c r="X57" i="5" s="1"/>
  <c r="X58" i="5" s="1"/>
  <c r="X59" i="5" s="1"/>
  <c r="X60" i="5" s="1"/>
  <c r="X61" i="5" s="1"/>
  <c r="X62" i="5" s="1"/>
  <c r="X63" i="5" s="1"/>
  <c r="X64" i="5" s="1"/>
  <c r="X65" i="5" s="1"/>
  <c r="X66" i="5" s="1"/>
  <c r="X67" i="5" s="1"/>
  <c r="X68" i="5" s="1"/>
  <c r="X69" i="5" s="1"/>
  <c r="X70" i="5" s="1"/>
  <c r="X71" i="5" s="1"/>
  <c r="X72" i="5" s="1"/>
  <c r="X73" i="5" s="1"/>
  <c r="X74" i="5" s="1"/>
  <c r="X75" i="5" s="1"/>
  <c r="X76" i="5" s="1"/>
  <c r="X77" i="5" s="1"/>
  <c r="X78" i="5" s="1"/>
  <c r="X79" i="5" s="1"/>
  <c r="X80" i="5" s="1"/>
  <c r="X81" i="5" s="1"/>
  <c r="X82" i="5" s="1"/>
  <c r="X83" i="5" s="1"/>
  <c r="P45" i="5"/>
  <c r="P46" i="5" s="1"/>
  <c r="P47" i="5" s="1"/>
  <c r="P48" i="5" s="1"/>
  <c r="P49" i="5" s="1"/>
  <c r="P50" i="5" s="1"/>
  <c r="P51" i="5" s="1"/>
  <c r="P52" i="5" s="1"/>
  <c r="P53" i="5" s="1"/>
  <c r="P54" i="5" s="1"/>
  <c r="P55" i="5" s="1"/>
  <c r="P56" i="5" s="1"/>
  <c r="P57" i="5" s="1"/>
  <c r="P58" i="5" s="1"/>
  <c r="P59" i="5" s="1"/>
  <c r="P60" i="5" s="1"/>
  <c r="P61" i="5" s="1"/>
  <c r="P62" i="5" s="1"/>
  <c r="P63" i="5" s="1"/>
  <c r="P64" i="5" s="1"/>
  <c r="P65" i="5" s="1"/>
  <c r="P66" i="5" s="1"/>
  <c r="P67" i="5" s="1"/>
  <c r="P68" i="5" s="1"/>
  <c r="P69" i="5" s="1"/>
  <c r="P70" i="5" s="1"/>
  <c r="P71" i="5" s="1"/>
  <c r="P72" i="5" s="1"/>
  <c r="P73" i="5" s="1"/>
  <c r="P74" i="5" s="1"/>
  <c r="P75" i="5" s="1"/>
  <c r="P76" i="5" s="1"/>
  <c r="P77" i="5" s="1"/>
  <c r="P78" i="5" s="1"/>
  <c r="P79" i="5" s="1"/>
  <c r="P80" i="5" s="1"/>
  <c r="P81" i="5" s="1"/>
  <c r="P82" i="5" s="1"/>
  <c r="P83" i="5" s="1"/>
  <c r="R45" i="5"/>
  <c r="Y45" i="5"/>
  <c r="Z45" i="5"/>
  <c r="Q45" i="5"/>
  <c r="J49" i="5"/>
  <c r="I59" i="6" s="1"/>
  <c r="I49" i="5"/>
  <c r="H59" i="6" s="1"/>
  <c r="Y49" i="5"/>
  <c r="R49" i="5"/>
  <c r="Z49" i="5"/>
  <c r="Q49" i="5"/>
  <c r="J53" i="5"/>
  <c r="I63" i="6" s="1"/>
  <c r="I53" i="5"/>
  <c r="H63" i="6" s="1"/>
  <c r="Z53" i="5"/>
  <c r="R53" i="5"/>
  <c r="Y53" i="5"/>
  <c r="Q53" i="5"/>
  <c r="J57" i="5"/>
  <c r="I67" i="6" s="1"/>
  <c r="I57" i="5"/>
  <c r="H67" i="6" s="1"/>
  <c r="R57" i="5"/>
  <c r="Q57" i="5"/>
  <c r="Y57" i="5"/>
  <c r="Z57" i="5"/>
  <c r="I59" i="5"/>
  <c r="H69" i="6" s="1"/>
  <c r="J59" i="5"/>
  <c r="I69" i="6" s="1"/>
  <c r="Y59" i="5"/>
  <c r="R59" i="5"/>
  <c r="Q59" i="5"/>
  <c r="Z59" i="5"/>
  <c r="K15" i="5"/>
  <c r="AH15" i="5" l="1"/>
  <c r="AH16" i="5"/>
  <c r="F16" i="5"/>
  <c r="J25" i="6"/>
  <c r="AD15" i="5"/>
  <c r="O18" i="5"/>
  <c r="S18" i="5" s="1"/>
  <c r="N19" i="5" s="1"/>
  <c r="G27" i="6"/>
  <c r="H18" i="5"/>
  <c r="AH17" i="5"/>
  <c r="V18" i="5"/>
  <c r="C18" i="5"/>
  <c r="D27" i="6"/>
  <c r="W18" i="5" l="1"/>
  <c r="AA18" i="5" s="1"/>
  <c r="H19" i="5"/>
  <c r="G28" i="6"/>
  <c r="C19" i="5"/>
  <c r="D28" i="6"/>
  <c r="O19" i="5"/>
  <c r="S19" i="5" s="1"/>
  <c r="N20" i="5" s="1"/>
  <c r="G16" i="5"/>
  <c r="F26" i="6" s="1"/>
  <c r="E26" i="6"/>
  <c r="O20" i="5" l="1"/>
  <c r="S20" i="5" s="1"/>
  <c r="N21" i="5" s="1"/>
  <c r="C20" i="5"/>
  <c r="D29" i="6"/>
  <c r="G29" i="6"/>
  <c r="H20" i="5"/>
  <c r="K16" i="5"/>
  <c r="AH18" i="5"/>
  <c r="V19" i="5"/>
  <c r="C21" i="5" l="1"/>
  <c r="D30" i="6"/>
  <c r="H21" i="5"/>
  <c r="G30" i="6"/>
  <c r="O21" i="5"/>
  <c r="S21" i="5" s="1"/>
  <c r="N22" i="5" s="1"/>
  <c r="F17" i="5"/>
  <c r="AD16" i="5"/>
  <c r="J26" i="6"/>
  <c r="W19" i="5"/>
  <c r="AA19" i="5" s="1"/>
  <c r="O22" i="5" l="1"/>
  <c r="S22" i="5" s="1"/>
  <c r="N23" i="5" s="1"/>
  <c r="AH19" i="5"/>
  <c r="V20" i="5"/>
  <c r="G17" i="5"/>
  <c r="F27" i="6" s="1"/>
  <c r="E27" i="6"/>
  <c r="G31" i="6"/>
  <c r="H22" i="5"/>
  <c r="D31" i="6"/>
  <c r="C22" i="5"/>
  <c r="O23" i="5" l="1"/>
  <c r="S23" i="5" s="1"/>
  <c r="N24" i="5" s="1"/>
  <c r="K17" i="5"/>
  <c r="C23" i="5"/>
  <c r="D32" i="6"/>
  <c r="W20" i="5"/>
  <c r="AA20" i="5" s="1"/>
  <c r="H23" i="5"/>
  <c r="G32" i="6"/>
  <c r="V21" i="5" l="1"/>
  <c r="AH20" i="5"/>
  <c r="O24" i="5"/>
  <c r="S24" i="5" s="1"/>
  <c r="N25" i="5" s="1"/>
  <c r="C24" i="5"/>
  <c r="D33" i="6"/>
  <c r="F18" i="5"/>
  <c r="J27" i="6"/>
  <c r="AD17" i="5"/>
  <c r="G33" i="6"/>
  <c r="H24" i="5"/>
  <c r="H25" i="5" l="1"/>
  <c r="G34" i="6"/>
  <c r="G18" i="5"/>
  <c r="F28" i="6" s="1"/>
  <c r="E28" i="6"/>
  <c r="C25" i="5"/>
  <c r="D34" i="6"/>
  <c r="O25" i="5"/>
  <c r="S25" i="5" s="1"/>
  <c r="N26" i="5" s="1"/>
  <c r="W21" i="5"/>
  <c r="AA21" i="5" s="1"/>
  <c r="K18" i="5" l="1"/>
  <c r="J28" i="6" s="1"/>
  <c r="O26" i="5"/>
  <c r="S26" i="5" s="1"/>
  <c r="N27" i="5" s="1"/>
  <c r="AH21" i="5"/>
  <c r="V22" i="5"/>
  <c r="C26" i="5"/>
  <c r="D35" i="6"/>
  <c r="G35" i="6"/>
  <c r="H26" i="5"/>
  <c r="AD18" i="5" l="1"/>
  <c r="F19" i="5"/>
  <c r="E29" i="6" s="1"/>
  <c r="O27" i="5"/>
  <c r="S27" i="5" s="1"/>
  <c r="N28" i="5" s="1"/>
  <c r="H27" i="5"/>
  <c r="G36" i="6"/>
  <c r="W22" i="5"/>
  <c r="AA22" i="5" s="1"/>
  <c r="C27" i="5"/>
  <c r="D36" i="6"/>
  <c r="G19" i="5" l="1"/>
  <c r="F29" i="6" s="1"/>
  <c r="AH22" i="5"/>
  <c r="V23" i="5"/>
  <c r="G37" i="6"/>
  <c r="H28" i="5"/>
  <c r="C28" i="5"/>
  <c r="D37" i="6"/>
  <c r="O28" i="5"/>
  <c r="S28" i="5" s="1"/>
  <c r="N29" i="5" s="1"/>
  <c r="K19" i="5" l="1"/>
  <c r="F20" i="5" s="1"/>
  <c r="G20" i="5" s="1"/>
  <c r="F30" i="6" s="1"/>
  <c r="O29" i="5"/>
  <c r="S29" i="5" s="1"/>
  <c r="N30" i="5" s="1"/>
  <c r="W23" i="5"/>
  <c r="AA23" i="5" s="1"/>
  <c r="C29" i="5"/>
  <c r="D38" i="6"/>
  <c r="H29" i="5"/>
  <c r="G38" i="6"/>
  <c r="J29" i="6" l="1"/>
  <c r="E30" i="6"/>
  <c r="AD19" i="5"/>
  <c r="K20" i="5"/>
  <c r="C30" i="5"/>
  <c r="D39" i="6"/>
  <c r="V24" i="5"/>
  <c r="AH23" i="5"/>
  <c r="G39" i="6"/>
  <c r="H30" i="5"/>
  <c r="O30" i="5"/>
  <c r="S30" i="5" s="1"/>
  <c r="N31" i="5" s="1"/>
  <c r="O31" i="5" l="1"/>
  <c r="S31" i="5" s="1"/>
  <c r="N32" i="5" s="1"/>
  <c r="AD20" i="5"/>
  <c r="F21" i="5"/>
  <c r="J30" i="6"/>
  <c r="W24" i="5"/>
  <c r="AA24" i="5" s="1"/>
  <c r="G40" i="6"/>
  <c r="H31" i="5"/>
  <c r="C31" i="5"/>
  <c r="D40" i="6"/>
  <c r="AH24" i="5" l="1"/>
  <c r="V25" i="5"/>
  <c r="G21" i="5"/>
  <c r="F31" i="6" s="1"/>
  <c r="E31" i="6"/>
  <c r="C32" i="5"/>
  <c r="D41" i="6"/>
  <c r="O32" i="5"/>
  <c r="S32" i="5" s="1"/>
  <c r="N33" i="5" s="1"/>
  <c r="G41" i="6"/>
  <c r="H32" i="5"/>
  <c r="K21" i="5" l="1"/>
  <c r="F22" i="5" s="1"/>
  <c r="O33" i="5"/>
  <c r="S33" i="5" s="1"/>
  <c r="N34" i="5" s="1"/>
  <c r="H33" i="5"/>
  <c r="G42" i="6"/>
  <c r="C33" i="5"/>
  <c r="D42" i="6"/>
  <c r="W25" i="5"/>
  <c r="AA25" i="5" s="1"/>
  <c r="J31" i="6" l="1"/>
  <c r="AD21" i="5"/>
  <c r="V26" i="5"/>
  <c r="AH25" i="5"/>
  <c r="C34" i="5"/>
  <c r="D43" i="6"/>
  <c r="G22" i="5"/>
  <c r="F32" i="6" s="1"/>
  <c r="E32" i="6"/>
  <c r="G43" i="6"/>
  <c r="H34" i="5"/>
  <c r="O34" i="5"/>
  <c r="S34" i="5" s="1"/>
  <c r="N35" i="5" s="1"/>
  <c r="O35" i="5" l="1"/>
  <c r="S35" i="5" s="1"/>
  <c r="N36" i="5" s="1"/>
  <c r="C35" i="5"/>
  <c r="D44" i="6"/>
  <c r="K22" i="5"/>
  <c r="G44" i="6"/>
  <c r="H35" i="5"/>
  <c r="W26" i="5"/>
  <c r="AA26" i="5" s="1"/>
  <c r="O36" i="5" l="1"/>
  <c r="S36" i="5" s="1"/>
  <c r="N37" i="5" s="1"/>
  <c r="AH26" i="5"/>
  <c r="V27" i="5"/>
  <c r="C36" i="5"/>
  <c r="D45" i="6"/>
  <c r="G45" i="6"/>
  <c r="H36" i="5"/>
  <c r="F23" i="5"/>
  <c r="J32" i="6"/>
  <c r="AD22" i="5"/>
  <c r="H37" i="5" l="1"/>
  <c r="G46" i="6"/>
  <c r="W27" i="5"/>
  <c r="AA27" i="5" s="1"/>
  <c r="G23" i="5"/>
  <c r="F33" i="6" s="1"/>
  <c r="E33" i="6"/>
  <c r="C37" i="5"/>
  <c r="D46" i="6"/>
  <c r="O37" i="5"/>
  <c r="S37" i="5" s="1"/>
  <c r="N38" i="5" s="1"/>
  <c r="AH27" i="5" l="1"/>
  <c r="V28" i="5"/>
  <c r="K23" i="5"/>
  <c r="D47" i="6"/>
  <c r="C38" i="5"/>
  <c r="O38" i="5"/>
  <c r="S38" i="5" s="1"/>
  <c r="N39" i="5" s="1"/>
  <c r="H38" i="5"/>
  <c r="G47" i="6"/>
  <c r="O39" i="5" l="1"/>
  <c r="S39" i="5" s="1"/>
  <c r="N40" i="5" s="1"/>
  <c r="F24" i="5"/>
  <c r="AD23" i="5"/>
  <c r="J33" i="6"/>
  <c r="G48" i="6"/>
  <c r="H39" i="5"/>
  <c r="W28" i="5"/>
  <c r="AA28" i="5" s="1"/>
  <c r="C39" i="5"/>
  <c r="D48" i="6"/>
  <c r="AH28" i="5" l="1"/>
  <c r="V29" i="5"/>
  <c r="G49" i="6"/>
  <c r="H40" i="5"/>
  <c r="G24" i="5"/>
  <c r="F34" i="6" s="1"/>
  <c r="E34" i="6"/>
  <c r="O40" i="5"/>
  <c r="S40" i="5" s="1"/>
  <c r="N41" i="5" s="1"/>
  <c r="C40" i="5"/>
  <c r="D49" i="6"/>
  <c r="O41" i="5" l="1"/>
  <c r="S41" i="5" s="1"/>
  <c r="N42" i="5" s="1"/>
  <c r="K24" i="5"/>
  <c r="W29" i="5"/>
  <c r="AA29" i="5" s="1"/>
  <c r="H41" i="5"/>
  <c r="G50" i="6"/>
  <c r="C41" i="5"/>
  <c r="D50" i="6"/>
  <c r="V30" i="5" l="1"/>
  <c r="AH29" i="5"/>
  <c r="O42" i="5"/>
  <c r="S42" i="5" s="1"/>
  <c r="N43" i="5" s="1"/>
  <c r="H42" i="5"/>
  <c r="G51" i="6"/>
  <c r="C42" i="5"/>
  <c r="D51" i="6"/>
  <c r="F25" i="5"/>
  <c r="AD24" i="5"/>
  <c r="J34" i="6"/>
  <c r="O43" i="5" l="1"/>
  <c r="S43" i="5" s="1"/>
  <c r="N44" i="5" s="1"/>
  <c r="C43" i="5"/>
  <c r="D52" i="6"/>
  <c r="G25" i="5"/>
  <c r="F35" i="6" s="1"/>
  <c r="E35" i="6"/>
  <c r="G52" i="6"/>
  <c r="H43" i="5"/>
  <c r="W30" i="5"/>
  <c r="AA30" i="5" s="1"/>
  <c r="K25" i="5" l="1"/>
  <c r="F26" i="5" s="1"/>
  <c r="AH30" i="5"/>
  <c r="V31" i="5"/>
  <c r="C44" i="5"/>
  <c r="D53" i="6"/>
  <c r="O44" i="5"/>
  <c r="S44" i="5" s="1"/>
  <c r="N45" i="5" s="1"/>
  <c r="H44" i="5"/>
  <c r="G53" i="6"/>
  <c r="J35" i="6" l="1"/>
  <c r="AD25" i="5"/>
  <c r="O45" i="5"/>
  <c r="S45" i="5" s="1"/>
  <c r="N46" i="5" s="1"/>
  <c r="G26" i="5"/>
  <c r="F36" i="6" s="1"/>
  <c r="E36" i="6"/>
  <c r="D54" i="6"/>
  <c r="C45" i="5"/>
  <c r="G54" i="6"/>
  <c r="H45" i="5"/>
  <c r="W31" i="5"/>
  <c r="AA31" i="5" s="1"/>
  <c r="K26" i="5" l="1"/>
  <c r="F27" i="5" s="1"/>
  <c r="D55" i="6"/>
  <c r="C46" i="5"/>
  <c r="O46" i="5"/>
  <c r="S46" i="5" s="1"/>
  <c r="N47" i="5" s="1"/>
  <c r="AH31" i="5"/>
  <c r="V32" i="5"/>
  <c r="H46" i="5"/>
  <c r="G55" i="6"/>
  <c r="AD26" i="5" l="1"/>
  <c r="J36" i="6"/>
  <c r="O47" i="5"/>
  <c r="S47" i="5" s="1"/>
  <c r="N48" i="5" s="1"/>
  <c r="G56" i="6"/>
  <c r="H47" i="5"/>
  <c r="D56" i="6"/>
  <c r="C47" i="5"/>
  <c r="W32" i="5"/>
  <c r="AA32" i="5" s="1"/>
  <c r="G27" i="5"/>
  <c r="F37" i="6" s="1"/>
  <c r="E37" i="6"/>
  <c r="K27" i="5" l="1"/>
  <c r="F28" i="5" s="1"/>
  <c r="AH32" i="5"/>
  <c r="V33" i="5"/>
  <c r="C48" i="5"/>
  <c r="D57" i="6"/>
  <c r="G57" i="6"/>
  <c r="H48" i="5"/>
  <c r="O48" i="5"/>
  <c r="S48" i="5" s="1"/>
  <c r="N49" i="5" s="1"/>
  <c r="J37" i="6" l="1"/>
  <c r="AD27" i="5"/>
  <c r="O49" i="5"/>
  <c r="S49" i="5" s="1"/>
  <c r="N50" i="5" s="1"/>
  <c r="G28" i="5"/>
  <c r="F38" i="6" s="1"/>
  <c r="E38" i="6"/>
  <c r="D58" i="6"/>
  <c r="C49" i="5"/>
  <c r="W33" i="5"/>
  <c r="AA33" i="5" s="1"/>
  <c r="G58" i="6"/>
  <c r="H49" i="5"/>
  <c r="K28" i="5" l="1"/>
  <c r="AD28" i="5" s="1"/>
  <c r="O50" i="5"/>
  <c r="S50" i="5" s="1"/>
  <c r="N51" i="5" s="1"/>
  <c r="AH33" i="5"/>
  <c r="V34" i="5"/>
  <c r="G59" i="6"/>
  <c r="H50" i="5"/>
  <c r="D59" i="6"/>
  <c r="C50" i="5"/>
  <c r="J38" i="6" l="1"/>
  <c r="F29" i="5"/>
  <c r="G29" i="5" s="1"/>
  <c r="F39" i="6" s="1"/>
  <c r="O51" i="5"/>
  <c r="S51" i="5" s="1"/>
  <c r="N52" i="5" s="1"/>
  <c r="D60" i="6"/>
  <c r="C51" i="5"/>
  <c r="G60" i="6"/>
  <c r="H51" i="5"/>
  <c r="W34" i="5"/>
  <c r="AA34" i="5" s="1"/>
  <c r="E39" i="6" l="1"/>
  <c r="K29" i="5"/>
  <c r="F30" i="5" s="1"/>
  <c r="AH34" i="5"/>
  <c r="V35" i="5"/>
  <c r="O52" i="5"/>
  <c r="S52" i="5" s="1"/>
  <c r="N53" i="5" s="1"/>
  <c r="C52" i="5"/>
  <c r="D61" i="6"/>
  <c r="H52" i="5"/>
  <c r="G61" i="6"/>
  <c r="J39" i="6" l="1"/>
  <c r="AD29" i="5"/>
  <c r="O53" i="5"/>
  <c r="S53" i="5" s="1"/>
  <c r="N54" i="5" s="1"/>
  <c r="G62" i="6"/>
  <c r="H53" i="5"/>
  <c r="D62" i="6"/>
  <c r="C53" i="5"/>
  <c r="W35" i="5"/>
  <c r="AA35" i="5" s="1"/>
  <c r="G30" i="5"/>
  <c r="F40" i="6" s="1"/>
  <c r="E40" i="6"/>
  <c r="K30" i="5" l="1"/>
  <c r="F31" i="5" s="1"/>
  <c r="D63" i="6"/>
  <c r="C54" i="5"/>
  <c r="AH35" i="5"/>
  <c r="V36" i="5"/>
  <c r="H54" i="5"/>
  <c r="G63" i="6"/>
  <c r="O54" i="5"/>
  <c r="S54" i="5" s="1"/>
  <c r="N55" i="5" s="1"/>
  <c r="J40" i="6" l="1"/>
  <c r="AD30" i="5"/>
  <c r="O55" i="5"/>
  <c r="S55" i="5" s="1"/>
  <c r="N56" i="5" s="1"/>
  <c r="D64" i="6"/>
  <c r="C55" i="5"/>
  <c r="G31" i="5"/>
  <c r="F41" i="6" s="1"/>
  <c r="E41" i="6"/>
  <c r="W36" i="5"/>
  <c r="AA36" i="5" s="1"/>
  <c r="G64" i="6"/>
  <c r="H55" i="5"/>
  <c r="O56" i="5" l="1"/>
  <c r="S56" i="5" s="1"/>
  <c r="N57" i="5" s="1"/>
  <c r="AH36" i="5"/>
  <c r="V37" i="5"/>
  <c r="C56" i="5"/>
  <c r="D65" i="6"/>
  <c r="G65" i="6"/>
  <c r="H56" i="5"/>
  <c r="K31" i="5"/>
  <c r="O57" i="5" l="1"/>
  <c r="S57" i="5" s="1"/>
  <c r="N58" i="5" s="1"/>
  <c r="D66" i="6"/>
  <c r="C57" i="5"/>
  <c r="G66" i="6"/>
  <c r="H57" i="5"/>
  <c r="W37" i="5"/>
  <c r="AA37" i="5" s="1"/>
  <c r="F32" i="5"/>
  <c r="J41" i="6"/>
  <c r="AD31" i="5"/>
  <c r="AH37" i="5" l="1"/>
  <c r="V38" i="5"/>
  <c r="G67" i="6"/>
  <c r="H58" i="5"/>
  <c r="G32" i="5"/>
  <c r="F42" i="6" s="1"/>
  <c r="E42" i="6"/>
  <c r="C58" i="5"/>
  <c r="D67" i="6"/>
  <c r="O58" i="5"/>
  <c r="S58" i="5" s="1"/>
  <c r="N59" i="5" s="1"/>
  <c r="O59" i="5" l="1"/>
  <c r="S59" i="5" s="1"/>
  <c r="N60" i="5" s="1"/>
  <c r="D68" i="6"/>
  <c r="C59" i="5"/>
  <c r="G68" i="6"/>
  <c r="H59" i="5"/>
  <c r="K32" i="5"/>
  <c r="W38" i="5"/>
  <c r="AA38" i="5" s="1"/>
  <c r="G69" i="6" l="1"/>
  <c r="H60" i="5"/>
  <c r="D69" i="6"/>
  <c r="C60" i="5"/>
  <c r="O60" i="5"/>
  <c r="S60" i="5" s="1"/>
  <c r="N61" i="5" s="1"/>
  <c r="AH38" i="5"/>
  <c r="V39" i="5"/>
  <c r="F33" i="5"/>
  <c r="AD32" i="5"/>
  <c r="J42" i="6"/>
  <c r="O61" i="5" l="1"/>
  <c r="S61" i="5" s="1"/>
  <c r="N62" i="5" s="1"/>
  <c r="G70" i="6"/>
  <c r="H61" i="5"/>
  <c r="D70" i="6"/>
  <c r="C61" i="5"/>
  <c r="W39" i="5"/>
  <c r="AA39" i="5" s="1"/>
  <c r="G33" i="5"/>
  <c r="F43" i="6" s="1"/>
  <c r="E43" i="6"/>
  <c r="O62" i="5" l="1"/>
  <c r="S62" i="5" s="1"/>
  <c r="N63" i="5" s="1"/>
  <c r="G71" i="6"/>
  <c r="H62" i="5"/>
  <c r="D71" i="6"/>
  <c r="C62" i="5"/>
  <c r="AH39" i="5"/>
  <c r="V40" i="5"/>
  <c r="K33" i="5"/>
  <c r="O63" i="5" l="1"/>
  <c r="S63" i="5" s="1"/>
  <c r="N64" i="5" s="1"/>
  <c r="G72" i="6"/>
  <c r="H63" i="5"/>
  <c r="D72" i="6"/>
  <c r="C63" i="5"/>
  <c r="F34" i="5"/>
  <c r="AD33" i="5"/>
  <c r="J43" i="6"/>
  <c r="W40" i="5"/>
  <c r="AA40" i="5" s="1"/>
  <c r="O64" i="5" l="1"/>
  <c r="S64" i="5" s="1"/>
  <c r="N65" i="5" s="1"/>
  <c r="G73" i="6"/>
  <c r="H64" i="5"/>
  <c r="D73" i="6"/>
  <c r="C64" i="5"/>
  <c r="AH40" i="5"/>
  <c r="V41" i="5"/>
  <c r="G34" i="5"/>
  <c r="F44" i="6" s="1"/>
  <c r="E44" i="6"/>
  <c r="O65" i="5" l="1"/>
  <c r="S65" i="5" s="1"/>
  <c r="N66" i="5" s="1"/>
  <c r="G74" i="6"/>
  <c r="H65" i="5"/>
  <c r="C65" i="5"/>
  <c r="D74" i="6"/>
  <c r="K34" i="5"/>
  <c r="J44" i="6" s="1"/>
  <c r="W41" i="5"/>
  <c r="AA41" i="5" s="1"/>
  <c r="F35" i="5" l="1"/>
  <c r="E45" i="6" s="1"/>
  <c r="AD34" i="5"/>
  <c r="G75" i="6"/>
  <c r="H66" i="5"/>
  <c r="O66" i="5"/>
  <c r="S66" i="5" s="1"/>
  <c r="N67" i="5" s="1"/>
  <c r="D75" i="6"/>
  <c r="C66" i="5"/>
  <c r="AH41" i="5"/>
  <c r="V42" i="5"/>
  <c r="G35" i="5" l="1"/>
  <c r="F45" i="6" s="1"/>
  <c r="O67" i="5"/>
  <c r="S67" i="5" s="1"/>
  <c r="N68" i="5" s="1"/>
  <c r="D76" i="6"/>
  <c r="C67" i="5"/>
  <c r="G76" i="6"/>
  <c r="H67" i="5"/>
  <c r="W42" i="5"/>
  <c r="AA42" i="5" s="1"/>
  <c r="K35" i="5" l="1"/>
  <c r="AD35" i="5" s="1"/>
  <c r="D77" i="6"/>
  <c r="C68" i="5"/>
  <c r="G77" i="6"/>
  <c r="H68" i="5"/>
  <c r="O68" i="5"/>
  <c r="S68" i="5" s="1"/>
  <c r="N69" i="5" s="1"/>
  <c r="V43" i="5"/>
  <c r="AH42" i="5"/>
  <c r="F36" i="5" l="1"/>
  <c r="E46" i="6" s="1"/>
  <c r="J45" i="6"/>
  <c r="O69" i="5"/>
  <c r="S69" i="5" s="1"/>
  <c r="N70" i="5" s="1"/>
  <c r="G78" i="6"/>
  <c r="H69" i="5"/>
  <c r="D78" i="6"/>
  <c r="C69" i="5"/>
  <c r="W43" i="5"/>
  <c r="AA43" i="5" s="1"/>
  <c r="G36" i="5"/>
  <c r="F46" i="6" s="1"/>
  <c r="O70" i="5" l="1"/>
  <c r="S70" i="5" s="1"/>
  <c r="N71" i="5" s="1"/>
  <c r="D79" i="6"/>
  <c r="C70" i="5"/>
  <c r="G79" i="6"/>
  <c r="H70" i="5"/>
  <c r="AH43" i="5"/>
  <c r="V44" i="5"/>
  <c r="K36" i="5"/>
  <c r="O71" i="5" l="1"/>
  <c r="S71" i="5" s="1"/>
  <c r="N72" i="5" s="1"/>
  <c r="G80" i="6"/>
  <c r="H71" i="5"/>
  <c r="D80" i="6"/>
  <c r="C71" i="5"/>
  <c r="F37" i="5"/>
  <c r="J46" i="6"/>
  <c r="AD36" i="5"/>
  <c r="W44" i="5"/>
  <c r="AA44" i="5" s="1"/>
  <c r="O72" i="5" l="1"/>
  <c r="S72" i="5" s="1"/>
  <c r="N73" i="5" s="1"/>
  <c r="G81" i="6"/>
  <c r="H72" i="5"/>
  <c r="D81" i="6"/>
  <c r="C72" i="5"/>
  <c r="AH44" i="5"/>
  <c r="V45" i="5"/>
  <c r="G37" i="5"/>
  <c r="F47" i="6" s="1"/>
  <c r="E47" i="6"/>
  <c r="O73" i="5" l="1"/>
  <c r="S73" i="5" s="1"/>
  <c r="N74" i="5" s="1"/>
  <c r="G82" i="6"/>
  <c r="H73" i="5"/>
  <c r="D82" i="6"/>
  <c r="C73" i="5"/>
  <c r="K37" i="5"/>
  <c r="W45" i="5"/>
  <c r="AA45" i="5" s="1"/>
  <c r="O74" i="5" l="1"/>
  <c r="S74" i="5" s="1"/>
  <c r="N75" i="5" s="1"/>
  <c r="G83" i="6"/>
  <c r="H74" i="5"/>
  <c r="D83" i="6"/>
  <c r="C74" i="5"/>
  <c r="AH45" i="5"/>
  <c r="V46" i="5"/>
  <c r="F38" i="5"/>
  <c r="AD37" i="5"/>
  <c r="J47" i="6"/>
  <c r="O75" i="5" l="1"/>
  <c r="S75" i="5" s="1"/>
  <c r="N76" i="5" s="1"/>
  <c r="G84" i="6"/>
  <c r="H75" i="5"/>
  <c r="D84" i="6"/>
  <c r="C75" i="5"/>
  <c r="W46" i="5"/>
  <c r="AA46" i="5" s="1"/>
  <c r="G38" i="5"/>
  <c r="F48" i="6" s="1"/>
  <c r="E48" i="6"/>
  <c r="O76" i="5" l="1"/>
  <c r="S76" i="5" s="1"/>
  <c r="N77" i="5" s="1"/>
  <c r="G85" i="6"/>
  <c r="H76" i="5"/>
  <c r="D85" i="6"/>
  <c r="C76" i="5"/>
  <c r="AH46" i="5"/>
  <c r="V47" i="5"/>
  <c r="K38" i="5"/>
  <c r="O77" i="5" l="1"/>
  <c r="S77" i="5" s="1"/>
  <c r="N78" i="5" s="1"/>
  <c r="D86" i="6"/>
  <c r="C77" i="5"/>
  <c r="G86" i="6"/>
  <c r="H77" i="5"/>
  <c r="F39" i="5"/>
  <c r="AD38" i="5"/>
  <c r="J48" i="6"/>
  <c r="W47" i="5"/>
  <c r="AA47" i="5" s="1"/>
  <c r="O78" i="5" l="1"/>
  <c r="S78" i="5" s="1"/>
  <c r="N79" i="5" s="1"/>
  <c r="D87" i="6"/>
  <c r="C78" i="5"/>
  <c r="G87" i="6"/>
  <c r="H78" i="5"/>
  <c r="AH47" i="5"/>
  <c r="V48" i="5"/>
  <c r="G39" i="5"/>
  <c r="F49" i="6" s="1"/>
  <c r="E49" i="6"/>
  <c r="O79" i="5" l="1"/>
  <c r="S79" i="5" s="1"/>
  <c r="N80" i="5" s="1"/>
  <c r="G88" i="6"/>
  <c r="H79" i="5"/>
  <c r="D88" i="6"/>
  <c r="C79" i="5"/>
  <c r="K39" i="5"/>
  <c r="W48" i="5"/>
  <c r="AA48" i="5" s="1"/>
  <c r="O80" i="5" l="1"/>
  <c r="S80" i="5" s="1"/>
  <c r="N81" i="5" s="1"/>
  <c r="G89" i="6"/>
  <c r="H80" i="5"/>
  <c r="D89" i="6"/>
  <c r="C80" i="5"/>
  <c r="AH48" i="5"/>
  <c r="V49" i="5"/>
  <c r="AE39" i="5"/>
  <c r="F40" i="5"/>
  <c r="AD39" i="5"/>
  <c r="J49" i="6"/>
  <c r="O81" i="5" l="1"/>
  <c r="S81" i="5" s="1"/>
  <c r="N82" i="5" s="1"/>
  <c r="D90" i="6"/>
  <c r="C81" i="5"/>
  <c r="G90" i="6"/>
  <c r="H81" i="5"/>
  <c r="G40" i="5"/>
  <c r="F50" i="6" s="1"/>
  <c r="E50" i="6"/>
  <c r="W49" i="5"/>
  <c r="AA49" i="5" s="1"/>
  <c r="O82" i="5" l="1"/>
  <c r="S82" i="5" s="1"/>
  <c r="N83" i="5" s="1"/>
  <c r="G91" i="6"/>
  <c r="H82" i="5"/>
  <c r="D91" i="6"/>
  <c r="C82" i="5"/>
  <c r="AH49" i="5"/>
  <c r="V50" i="5"/>
  <c r="K40" i="5"/>
  <c r="AD40" i="5" s="1"/>
  <c r="O83" i="5" l="1"/>
  <c r="S83" i="5" s="1"/>
  <c r="G92" i="6"/>
  <c r="H83" i="5"/>
  <c r="G93" i="6" s="1"/>
  <c r="D92" i="6"/>
  <c r="C83" i="5"/>
  <c r="D93" i="6" s="1"/>
  <c r="W50" i="5"/>
  <c r="AA50" i="5" s="1"/>
  <c r="F41" i="5"/>
  <c r="AE40" i="5"/>
  <c r="J50" i="6"/>
  <c r="AH50" i="5" l="1"/>
  <c r="V51" i="5"/>
  <c r="G41" i="5"/>
  <c r="F51" i="6" s="1"/>
  <c r="E51" i="6"/>
  <c r="K41" i="5" l="1"/>
  <c r="AD41" i="5" s="1"/>
  <c r="W51" i="5"/>
  <c r="AA51" i="5" s="1"/>
  <c r="V52" i="5" l="1"/>
  <c r="AH51" i="5"/>
  <c r="AE41" i="5"/>
  <c r="F42" i="5"/>
  <c r="J51" i="6"/>
  <c r="W52" i="5" l="1"/>
  <c r="AA52" i="5" s="1"/>
  <c r="G42" i="5"/>
  <c r="F52" i="6" s="1"/>
  <c r="E52" i="6"/>
  <c r="AH52" i="5" l="1"/>
  <c r="V53" i="5"/>
  <c r="K42" i="5"/>
  <c r="AD42" i="5" s="1"/>
  <c r="W53" i="5" l="1"/>
  <c r="AA53" i="5" s="1"/>
  <c r="AE42" i="5"/>
  <c r="F43" i="5"/>
  <c r="J52" i="6"/>
  <c r="AH53" i="5" l="1"/>
  <c r="V54" i="5"/>
  <c r="G43" i="5"/>
  <c r="F53" i="6" s="1"/>
  <c r="E53" i="6"/>
  <c r="K43" i="5" l="1"/>
  <c r="AD43" i="5" s="1"/>
  <c r="W54" i="5"/>
  <c r="AA54" i="5" s="1"/>
  <c r="V55" i="5" l="1"/>
  <c r="AH54" i="5"/>
  <c r="F44" i="5"/>
  <c r="AE43" i="5"/>
  <c r="J53" i="6"/>
  <c r="G44" i="5" l="1"/>
  <c r="F54" i="6" s="1"/>
  <c r="E54" i="6"/>
  <c r="W55" i="5"/>
  <c r="AA55" i="5" s="1"/>
  <c r="AH55" i="5" l="1"/>
  <c r="V56" i="5"/>
  <c r="K44" i="5"/>
  <c r="AD44" i="5" s="1"/>
  <c r="F45" i="5" l="1"/>
  <c r="AE44" i="5"/>
  <c r="J54" i="6"/>
  <c r="W56" i="5"/>
  <c r="AA56" i="5" s="1"/>
  <c r="AH56" i="5" l="1"/>
  <c r="V57" i="5"/>
  <c r="G45" i="5"/>
  <c r="F55" i="6" s="1"/>
  <c r="E55" i="6"/>
  <c r="K45" i="5" l="1"/>
  <c r="AD45" i="5" s="1"/>
  <c r="W57" i="5"/>
  <c r="AA57" i="5" s="1"/>
  <c r="AH57" i="5" l="1"/>
  <c r="V58" i="5"/>
  <c r="F46" i="5"/>
  <c r="J55" i="6"/>
  <c r="AE45" i="5"/>
  <c r="G46" i="5" l="1"/>
  <c r="F56" i="6" s="1"/>
  <c r="E56" i="6"/>
  <c r="W58" i="5"/>
  <c r="AA58" i="5" s="1"/>
  <c r="V59" i="5" l="1"/>
  <c r="AH58" i="5"/>
  <c r="K46" i="5"/>
  <c r="AD46" i="5" s="1"/>
  <c r="AE46" i="5" l="1"/>
  <c r="F47" i="5"/>
  <c r="J56" i="6"/>
  <c r="W59" i="5"/>
  <c r="AA59" i="5" s="1"/>
  <c r="AH59" i="5" l="1"/>
  <c r="V60" i="5"/>
  <c r="G47" i="5"/>
  <c r="F57" i="6" s="1"/>
  <c r="E57" i="6"/>
  <c r="W60" i="5" l="1"/>
  <c r="AA60" i="5" s="1"/>
  <c r="K47" i="5"/>
  <c r="AH60" i="5" l="1"/>
  <c r="V61" i="5"/>
  <c r="F48" i="5"/>
  <c r="G48" i="5" s="1"/>
  <c r="F58" i="6" s="1"/>
  <c r="AD47" i="5"/>
  <c r="AE47" i="5"/>
  <c r="J57" i="6"/>
  <c r="W61" i="5" l="1"/>
  <c r="AA61" i="5" s="1"/>
  <c r="E58" i="6"/>
  <c r="K48" i="5"/>
  <c r="AD48" i="5" s="1"/>
  <c r="V62" i="5" l="1"/>
  <c r="AH61" i="5"/>
  <c r="F49" i="5"/>
  <c r="AE48" i="5"/>
  <c r="J58" i="6"/>
  <c r="W62" i="5" l="1"/>
  <c r="AA62" i="5" s="1"/>
  <c r="G49" i="5"/>
  <c r="F59" i="6" s="1"/>
  <c r="E59" i="6"/>
  <c r="AH62" i="5" l="1"/>
  <c r="V63" i="5"/>
  <c r="K49" i="5"/>
  <c r="AD49" i="5" s="1"/>
  <c r="W63" i="5" l="1"/>
  <c r="AA63" i="5" s="1"/>
  <c r="F50" i="5"/>
  <c r="J59" i="6"/>
  <c r="AE49" i="5"/>
  <c r="V64" i="5" l="1"/>
  <c r="AH63" i="5"/>
  <c r="G50" i="5"/>
  <c r="F60" i="6" s="1"/>
  <c r="E60" i="6"/>
  <c r="W64" i="5" l="1"/>
  <c r="AA64" i="5" s="1"/>
  <c r="K50" i="5"/>
  <c r="AD50" i="5" s="1"/>
  <c r="AH64" i="5" l="1"/>
  <c r="V65" i="5"/>
  <c r="AE50" i="5"/>
  <c r="F51" i="5"/>
  <c r="J60" i="6"/>
  <c r="W65" i="5" l="1"/>
  <c r="AA65" i="5" s="1"/>
  <c r="G51" i="5"/>
  <c r="F61" i="6" s="1"/>
  <c r="E61" i="6"/>
  <c r="AH65" i="5" l="1"/>
  <c r="V66" i="5"/>
  <c r="K51" i="5"/>
  <c r="F52" i="5" s="1"/>
  <c r="J61" i="6" l="1"/>
  <c r="AD51" i="5"/>
  <c r="AE51" i="5"/>
  <c r="W66" i="5"/>
  <c r="AA66" i="5" s="1"/>
  <c r="G52" i="5"/>
  <c r="F62" i="6" s="1"/>
  <c r="E62" i="6"/>
  <c r="V67" i="5" l="1"/>
  <c r="AH66" i="5"/>
  <c r="K52" i="5"/>
  <c r="AD52" i="5" s="1"/>
  <c r="W67" i="5" l="1"/>
  <c r="AA67" i="5" s="1"/>
  <c r="F53" i="5"/>
  <c r="AE52" i="5"/>
  <c r="J62" i="6"/>
  <c r="AH67" i="5" l="1"/>
  <c r="V68" i="5"/>
  <c r="G53" i="5"/>
  <c r="F63" i="6" s="1"/>
  <c r="E63" i="6"/>
  <c r="W68" i="5" l="1"/>
  <c r="AA68" i="5" s="1"/>
  <c r="K53" i="5"/>
  <c r="AD53" i="5" s="1"/>
  <c r="V69" i="5" l="1"/>
  <c r="AH68" i="5"/>
  <c r="F54" i="5"/>
  <c r="J63" i="6"/>
  <c r="AE53" i="5"/>
  <c r="W69" i="5" l="1"/>
  <c r="AA69" i="5" s="1"/>
  <c r="G54" i="5"/>
  <c r="F64" i="6" s="1"/>
  <c r="E64" i="6"/>
  <c r="V70" i="5" l="1"/>
  <c r="AH69" i="5"/>
  <c r="K54" i="5"/>
  <c r="AD54" i="5" s="1"/>
  <c r="W70" i="5" l="1"/>
  <c r="AA70" i="5" s="1"/>
  <c r="AE54" i="5"/>
  <c r="F55" i="5"/>
  <c r="J64" i="6"/>
  <c r="V71" i="5" l="1"/>
  <c r="AH70" i="5"/>
  <c r="G55" i="5"/>
  <c r="F65" i="6" s="1"/>
  <c r="E65" i="6"/>
  <c r="W71" i="5" l="1"/>
  <c r="AA71" i="5" s="1"/>
  <c r="K55" i="5"/>
  <c r="V72" i="5" l="1"/>
  <c r="AH71" i="5"/>
  <c r="F56" i="5"/>
  <c r="E66" i="6" s="1"/>
  <c r="AD55" i="5"/>
  <c r="AE55" i="5"/>
  <c r="J65" i="6"/>
  <c r="G56" i="5" l="1"/>
  <c r="F66" i="6" s="1"/>
  <c r="W72" i="5"/>
  <c r="AA72" i="5" s="1"/>
  <c r="K56" i="5" l="1"/>
  <c r="AD56" i="5" s="1"/>
  <c r="V73" i="5"/>
  <c r="AH72" i="5"/>
  <c r="J66" i="6" l="1"/>
  <c r="AE56" i="5"/>
  <c r="F57" i="5"/>
  <c r="E67" i="6" s="1"/>
  <c r="W73" i="5"/>
  <c r="AA73" i="5" s="1"/>
  <c r="G57" i="5" l="1"/>
  <c r="F67" i="6" s="1"/>
  <c r="V74" i="5"/>
  <c r="AH73" i="5"/>
  <c r="K57" i="5" l="1"/>
  <c r="AD57" i="5" s="1"/>
  <c r="W74" i="5"/>
  <c r="AA74" i="5" s="1"/>
  <c r="J67" i="6" l="1"/>
  <c r="F58" i="5"/>
  <c r="E68" i="6" s="1"/>
  <c r="AE57" i="5"/>
  <c r="V75" i="5"/>
  <c r="AH74" i="5"/>
  <c r="G58" i="5" l="1"/>
  <c r="F68" i="6" s="1"/>
  <c r="W75" i="5"/>
  <c r="AA75" i="5" s="1"/>
  <c r="K58" i="5" l="1"/>
  <c r="AD58" i="5" s="1"/>
  <c r="V76" i="5"/>
  <c r="AH75" i="5"/>
  <c r="F59" i="5"/>
  <c r="AE58" i="5"/>
  <c r="J68" i="6" l="1"/>
  <c r="W76" i="5"/>
  <c r="AA76" i="5" s="1"/>
  <c r="G59" i="5"/>
  <c r="F69" i="6" s="1"/>
  <c r="E69" i="6"/>
  <c r="AH76" i="5" l="1"/>
  <c r="V77" i="5"/>
  <c r="K59" i="5"/>
  <c r="W77" i="5" l="1"/>
  <c r="AA77" i="5" s="1"/>
  <c r="F60" i="5"/>
  <c r="G60" i="5" s="1"/>
  <c r="AD59" i="5"/>
  <c r="J69" i="6"/>
  <c r="AE59" i="5"/>
  <c r="E70" i="6" l="1"/>
  <c r="F70" i="6"/>
  <c r="K60" i="5"/>
  <c r="AD60" i="5" s="1"/>
  <c r="V78" i="5"/>
  <c r="AH77" i="5"/>
  <c r="F61" i="5" l="1"/>
  <c r="G61" i="5" s="1"/>
  <c r="F71" i="6" s="1"/>
  <c r="AE60" i="5"/>
  <c r="J70" i="6"/>
  <c r="W78" i="5"/>
  <c r="AA78" i="5" s="1"/>
  <c r="E71" i="6" l="1"/>
  <c r="V79" i="5"/>
  <c r="AH78" i="5"/>
  <c r="K61" i="5"/>
  <c r="AD61" i="5" s="1"/>
  <c r="W79" i="5" l="1"/>
  <c r="AA79" i="5" s="1"/>
  <c r="J71" i="6"/>
  <c r="F62" i="5"/>
  <c r="AE61" i="5"/>
  <c r="V80" i="5" l="1"/>
  <c r="AH79" i="5"/>
  <c r="G62" i="5"/>
  <c r="F72" i="6" s="1"/>
  <c r="E72" i="6"/>
  <c r="W80" i="5" l="1"/>
  <c r="AA80" i="5" s="1"/>
  <c r="K62" i="5"/>
  <c r="AD62" i="5" s="1"/>
  <c r="V81" i="5" l="1"/>
  <c r="AH80" i="5"/>
  <c r="F63" i="5"/>
  <c r="J72" i="6"/>
  <c r="AE62" i="5"/>
  <c r="W81" i="5" l="1"/>
  <c r="AA81" i="5" s="1"/>
  <c r="E73" i="6"/>
  <c r="G63" i="5"/>
  <c r="F73" i="6" s="1"/>
  <c r="V82" i="5" l="1"/>
  <c r="AH81" i="5"/>
  <c r="K63" i="5"/>
  <c r="AD63" i="5" s="1"/>
  <c r="W82" i="5" l="1"/>
  <c r="AA82" i="5" s="1"/>
  <c r="J73" i="6"/>
  <c r="F64" i="5"/>
  <c r="AE63" i="5"/>
  <c r="V83" i="5" l="1"/>
  <c r="AH82" i="5"/>
  <c r="E74" i="6"/>
  <c r="G64" i="5"/>
  <c r="F74" i="6" s="1"/>
  <c r="W83" i="5" l="1"/>
  <c r="AA83" i="5" s="1"/>
  <c r="AH83" i="5" s="1"/>
  <c r="K64" i="5"/>
  <c r="J74" i="6" l="1"/>
  <c r="F65" i="5"/>
  <c r="AE64" i="5"/>
  <c r="E75" i="6" l="1"/>
  <c r="G65" i="5"/>
  <c r="F75" i="6" s="1"/>
  <c r="K65" i="5" l="1"/>
  <c r="J75" i="6" l="1"/>
  <c r="F66" i="5"/>
  <c r="AE65" i="5"/>
  <c r="G66" i="5" l="1"/>
  <c r="F76" i="6" s="1"/>
  <c r="E76" i="6"/>
  <c r="K66" i="5" l="1"/>
  <c r="J76" i="6" s="1"/>
  <c r="F67" i="5" l="1"/>
  <c r="E77" i="6" s="1"/>
  <c r="AE66" i="5"/>
  <c r="G67" i="5" l="1"/>
  <c r="F77" i="6" s="1"/>
  <c r="K67" i="5" l="1"/>
  <c r="F68" i="5" s="1"/>
  <c r="E78" i="6" s="1"/>
  <c r="G68" i="5"/>
  <c r="F78" i="6" s="1"/>
  <c r="AE67" i="5"/>
  <c r="J77" i="6" l="1"/>
  <c r="K68" i="5"/>
  <c r="F69" i="5" l="1"/>
  <c r="J78" i="6"/>
  <c r="AE68" i="5"/>
  <c r="E79" i="6" l="1"/>
  <c r="G69" i="5"/>
  <c r="F79" i="6" s="1"/>
  <c r="K69" i="5" l="1"/>
  <c r="J79" i="6" l="1"/>
  <c r="AE69" i="5"/>
  <c r="F70" i="5"/>
  <c r="E80" i="6" l="1"/>
  <c r="G70" i="5"/>
  <c r="F80" i="6" s="1"/>
  <c r="K70" i="5" l="1"/>
  <c r="J80" i="6" l="1"/>
  <c r="F71" i="5"/>
  <c r="AE70" i="5"/>
  <c r="E81" i="6" l="1"/>
  <c r="G71" i="5"/>
  <c r="F81" i="6" s="1"/>
  <c r="K71" i="5" l="1"/>
  <c r="J81" i="6" l="1"/>
  <c r="F72" i="5"/>
  <c r="AE71" i="5"/>
  <c r="E82" i="6" l="1"/>
  <c r="G72" i="5"/>
  <c r="F82" i="6" s="1"/>
  <c r="K72" i="5" l="1"/>
  <c r="J82" i="6" l="1"/>
  <c r="F73" i="5"/>
  <c r="AE72" i="5"/>
  <c r="E83" i="6" l="1"/>
  <c r="G73" i="5"/>
  <c r="F83" i="6" s="1"/>
  <c r="K73" i="5" l="1"/>
  <c r="J83" i="6" l="1"/>
  <c r="F74" i="5"/>
  <c r="AE73" i="5"/>
  <c r="E84" i="6" l="1"/>
  <c r="G74" i="5"/>
  <c r="F84" i="6" s="1"/>
  <c r="K74" i="5" l="1"/>
  <c r="J84" i="6" l="1"/>
  <c r="F75" i="5"/>
  <c r="AE74" i="5"/>
  <c r="E85" i="6" l="1"/>
  <c r="G75" i="5"/>
  <c r="F85" i="6" s="1"/>
  <c r="K75" i="5" l="1"/>
  <c r="J85" i="6" l="1"/>
  <c r="F76" i="5"/>
  <c r="AE75" i="5"/>
  <c r="E86" i="6" l="1"/>
  <c r="G76" i="5"/>
  <c r="F86" i="6" s="1"/>
  <c r="K76" i="5" l="1"/>
  <c r="J86" i="6" l="1"/>
  <c r="F77" i="5"/>
  <c r="AE76" i="5"/>
  <c r="E87" i="6" l="1"/>
  <c r="G77" i="5"/>
  <c r="F87" i="6" s="1"/>
  <c r="K77" i="5" l="1"/>
  <c r="J87" i="6" l="1"/>
  <c r="F78" i="5"/>
  <c r="AE77" i="5"/>
  <c r="E88" i="6" l="1"/>
  <c r="G78" i="5"/>
  <c r="F88" i="6" s="1"/>
  <c r="K78" i="5" l="1"/>
  <c r="J88" i="6" l="1"/>
  <c r="F79" i="5"/>
  <c r="AE78" i="5"/>
  <c r="E89" i="6" l="1"/>
  <c r="G79" i="5"/>
  <c r="F89" i="6" s="1"/>
  <c r="K79" i="5" l="1"/>
  <c r="J89" i="6" l="1"/>
  <c r="F80" i="5"/>
  <c r="AE79" i="5"/>
  <c r="E90" i="6" l="1"/>
  <c r="G80" i="5"/>
  <c r="F90" i="6" s="1"/>
  <c r="K80" i="5" l="1"/>
  <c r="J90" i="6" l="1"/>
  <c r="F81" i="5"/>
  <c r="AE80" i="5"/>
  <c r="E91" i="6" l="1"/>
  <c r="G81" i="5"/>
  <c r="F91" i="6" s="1"/>
  <c r="K81" i="5" l="1"/>
  <c r="J91" i="6" l="1"/>
  <c r="F82" i="5"/>
  <c r="AE81" i="5"/>
  <c r="E92" i="6" l="1"/>
  <c r="G82" i="5"/>
  <c r="F92" i="6" s="1"/>
  <c r="K82" i="5" l="1"/>
  <c r="J92" i="6" l="1"/>
  <c r="F83" i="5"/>
  <c r="AE82" i="5"/>
  <c r="E93" i="6" l="1"/>
  <c r="G83" i="5"/>
  <c r="F93" i="6" s="1"/>
  <c r="K83" i="5" l="1"/>
  <c r="J93" i="6" l="1"/>
  <c r="AE83" i="5"/>
  <c r="G4" i="5" l="1"/>
  <c r="G8" i="5"/>
  <c r="H7" i="5"/>
  <c r="H6" i="5"/>
  <c r="H3" i="5" a="1"/>
  <c r="H3" i="5" s="1"/>
  <c r="K11" i="5" l="1"/>
  <c r="K7" i="5"/>
  <c r="K6" i="5"/>
  <c r="I13" i="5"/>
  <c r="I11" i="5"/>
  <c r="I9" i="5"/>
  <c r="I10" i="5"/>
  <c r="K10" i="5"/>
  <c r="K12" i="5"/>
  <c r="I12" i="5"/>
  <c r="K9" i="5"/>
  <c r="C2" i="6" l="1"/>
</calcChain>
</file>

<file path=xl/sharedStrings.xml><?xml version="1.0" encoding="utf-8"?>
<sst xmlns="http://schemas.openxmlformats.org/spreadsheetml/2006/main" count="80" uniqueCount="57">
  <si>
    <t>Nesta linha se encontra um gráfico combinado, ilustrando os desembolsos de poupança, o cone de incerteza, os anos de trabalho e o saldo de poupança para aposentadoria</t>
  </si>
  <si>
    <t>Entrada</t>
  </si>
  <si>
    <t>Agora</t>
  </si>
  <si>
    <t>Sua idade atual</t>
  </si>
  <si>
    <t>Inflação e aumentos de renda anuais (%)</t>
  </si>
  <si>
    <t>Aumentos anuais de poupança (%)</t>
  </si>
  <si>
    <t>Retorno do investimento (%)</t>
  </si>
  <si>
    <t>Detalhes do gráfico</t>
  </si>
  <si>
    <t>Idade</t>
  </si>
  <si>
    <t>Salário</t>
  </si>
  <si>
    <t>Saldo</t>
  </si>
  <si>
    <t>Na aposentadoria</t>
  </si>
  <si>
    <t>Aumento anual do benefício de pensão (%)</t>
  </si>
  <si>
    <t>Idade de aposentadoria desejada</t>
  </si>
  <si>
    <t>Número de anos de renda de aposentadoria</t>
  </si>
  <si>
    <t>Substituição de renda (%)</t>
  </si>
  <si>
    <t>Juros</t>
  </si>
  <si>
    <t>Poupança Anual</t>
  </si>
  <si>
    <t>Renda de aposentadoria desejada</t>
  </si>
  <si>
    <t>Incerteza</t>
  </si>
  <si>
    <t>Incerteza de retorno do investimento (%)</t>
  </si>
  <si>
    <t>Incerteza de valor de poupança anual (%)</t>
  </si>
  <si>
    <t>Incerteza de aumento de poupança anual (%)</t>
  </si>
  <si>
    <t>Incerteza de valor de benefício previdenciário anual (%)</t>
  </si>
  <si>
    <t>Incerteza de aumento de benefício previdenciário anual (%)</t>
  </si>
  <si>
    <t>Renda de pensão</t>
  </si>
  <si>
    <t>Saldo de final de ano</t>
  </si>
  <si>
    <t>Cálculos</t>
  </si>
  <si>
    <t>Esta planilha deve permanecer oculta. Quaisquer modificações podem resultar em erros no Planejador de Aposentadoria.</t>
  </si>
  <si>
    <t>Sucesso:</t>
  </si>
  <si>
    <t>Modelo de falha:</t>
  </si>
  <si>
    <t>Modelo de sucesso:</t>
  </si>
  <si>
    <t>Exibição de falha:</t>
  </si>
  <si>
    <t>Exibição de sucesso:</t>
  </si>
  <si>
    <t>Sucesso</t>
  </si>
  <si>
    <t>Falha</t>
  </si>
  <si>
    <t>Saldo final</t>
  </si>
  <si>
    <t>Poupando</t>
  </si>
  <si>
    <t>Aposentado</t>
  </si>
  <si>
    <t>Benefício de pensão anual (R$)</t>
  </si>
  <si>
    <t>Renda anual (R$)</t>
  </si>
  <si>
    <t>Saldo de poupança de aposentadoria (R$)</t>
  </si>
  <si>
    <t>Valor de poupança anual (R$)</t>
  </si>
  <si>
    <t>Ops. Este plano só fornecerá a renda para a idade [IDADE]. Você precisará fazer algumas modificações.</t>
  </si>
  <si>
    <t>Parabéns! Seu plano parece funcionar. Aos [IDADE] anos, você ainda terá um saldo de poupança de [SALDO].</t>
  </si>
  <si>
    <t>Sua Logo Aqui</t>
  </si>
  <si>
    <t>Olá, esperamos que esteja gostando da nossa planilha, sua opinião é muito importante para nós, acesse nosso canal e deixe seu comentário.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</si>
  <si>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</si>
  <si>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t>Clique Aqui</t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</si>
  <si>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</si>
  <si>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</si>
  <si>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t xml:space="preserve">WhatsApp </t>
  </si>
  <si>
    <t>Email</t>
  </si>
  <si>
    <t>+55 077-98117-6733</t>
  </si>
  <si>
    <t>contato@excelcoaching.com.br</t>
  </si>
  <si>
    <t>Caso você queira contribuir algum valor para incentivar com esse projeto, deixe sua contribuição. Clicando nos valores abaixo:</t>
  </si>
  <si>
    <t>Planilha: previsao da aposentadoria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</si>
</sst>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&quot;R$&quot;\ #,##0.00;[Red]\-&quot;R$&quot;\ #,##0.00"/>
    <numFmt numFmtId="42" formatCode="_-&quot;R$&quot;\ * #,##0_-;\-&quot;R$&quot;\ * #,##0_-;_-&quot;R$&quot;\ * &quot;-&quot;_-;_-@_-"/>
    <numFmt numFmtId="164" formatCode="_(* #,##0_);_(* \(#,##0\);_(* &quot;-&quot;_);_(@_)"/>
    <numFmt numFmtId="165" formatCode="&quot;R$&quot;\ #,##0"/>
    <numFmt numFmtId="166" formatCode="&quot;R$&quot;\ #,##0.00;[Red]&quot;R$&quot;\ #,##0.00"/>
  </numFmts>
  <fonts count="39" x14ac:knownFonts="1">
    <font>
      <sz val="12"/>
      <name val="Lucida Sans"/>
      <family val="2"/>
      <scheme val="minor"/>
    </font>
    <font>
      <sz val="12"/>
      <color theme="1"/>
      <name val="Bahnschrift"/>
      <family val="2"/>
    </font>
    <font>
      <sz val="11"/>
      <color theme="1"/>
      <name val="Lucida Sans"/>
      <family val="2"/>
      <scheme val="minor"/>
    </font>
    <font>
      <sz val="11"/>
      <color theme="1"/>
      <name val="Lucida Sans"/>
      <family val="2"/>
      <scheme val="minor"/>
    </font>
    <font>
      <sz val="10"/>
      <color theme="1"/>
      <name val="Lucida Sans"/>
      <family val="2"/>
      <scheme val="minor"/>
    </font>
    <font>
      <sz val="11"/>
      <color theme="4" tint="-0.499984740745262"/>
      <name val="Lucida Sans"/>
      <family val="2"/>
      <scheme val="minor"/>
    </font>
    <font>
      <sz val="11"/>
      <color theme="0"/>
      <name val="Lucida Sans"/>
      <family val="2"/>
      <scheme val="minor"/>
    </font>
    <font>
      <sz val="11"/>
      <color theme="1" tint="0.24994659260841701"/>
      <name val="Lucida Sans"/>
      <family val="2"/>
      <scheme val="minor"/>
    </font>
    <font>
      <b/>
      <sz val="18"/>
      <color theme="4"/>
      <name val="Rockwell"/>
      <family val="1"/>
      <scheme val="major"/>
    </font>
    <font>
      <sz val="32"/>
      <color theme="0"/>
      <name val="Rockwell"/>
      <family val="2"/>
      <scheme val="major"/>
    </font>
    <font>
      <sz val="15"/>
      <name val="Rockwell"/>
      <family val="1"/>
      <scheme val="major"/>
    </font>
    <font>
      <b/>
      <sz val="12"/>
      <name val="Rockwell"/>
      <family val="1"/>
      <scheme val="major"/>
    </font>
    <font>
      <sz val="12"/>
      <name val="Lucida Sans"/>
      <family val="2"/>
      <scheme val="minor"/>
    </font>
    <font>
      <sz val="11"/>
      <color rgb="FF006100"/>
      <name val="Lucida Sans"/>
      <family val="2"/>
      <scheme val="minor"/>
    </font>
    <font>
      <sz val="11"/>
      <color rgb="FF9C0006"/>
      <name val="Lucida Sans"/>
      <family val="2"/>
      <scheme val="minor"/>
    </font>
    <font>
      <sz val="11"/>
      <color rgb="FF9C5700"/>
      <name val="Lucida Sans"/>
      <family val="2"/>
      <scheme val="minor"/>
    </font>
    <font>
      <b/>
      <sz val="11"/>
      <color rgb="FFFA7D00"/>
      <name val="Lucida Sans"/>
      <family val="2"/>
      <scheme val="minor"/>
    </font>
    <font>
      <sz val="11"/>
      <color rgb="FFFA7D00"/>
      <name val="Lucida Sans"/>
      <family val="2"/>
      <scheme val="minor"/>
    </font>
    <font>
      <b/>
      <sz val="11"/>
      <color theme="0"/>
      <name val="Lucida Sans"/>
      <family val="2"/>
      <scheme val="minor"/>
    </font>
    <font>
      <sz val="11"/>
      <color rgb="FFFF0000"/>
      <name val="Lucida Sans"/>
      <family val="2"/>
      <scheme val="minor"/>
    </font>
    <font>
      <i/>
      <sz val="11"/>
      <color rgb="FF7F7F7F"/>
      <name val="Lucida Sans"/>
      <family val="2"/>
      <scheme val="minor"/>
    </font>
    <font>
      <b/>
      <sz val="11"/>
      <color theme="1"/>
      <name val="Lucida Sans"/>
      <family val="2"/>
      <scheme val="minor"/>
    </font>
    <font>
      <sz val="12"/>
      <color theme="0"/>
      <name val="Bahnschrift"/>
      <family val="2"/>
    </font>
    <font>
      <sz val="12"/>
      <name val="Bahnschrift"/>
      <family val="2"/>
    </font>
    <font>
      <sz val="11"/>
      <color theme="0"/>
      <name val="Bahnschrift"/>
      <family val="2"/>
    </font>
    <font>
      <b/>
      <sz val="18"/>
      <color theme="0"/>
      <name val="Bahnschrift"/>
      <family val="2"/>
    </font>
    <font>
      <sz val="11"/>
      <color theme="1"/>
      <name val="Bahnschrift"/>
      <family val="2"/>
    </font>
    <font>
      <sz val="11"/>
      <color theme="4" tint="-0.499984740745262"/>
      <name val="Bahnschrift"/>
      <family val="2"/>
    </font>
    <font>
      <sz val="18"/>
      <color rgb="FF02AA2A"/>
      <name val="Bahnschrift"/>
      <family val="2"/>
    </font>
    <font>
      <sz val="20"/>
      <color rgb="FF165332"/>
      <name val="Bahnschrift"/>
      <family val="2"/>
    </font>
    <font>
      <sz val="14"/>
      <color rgb="FF000000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u/>
      <sz val="12"/>
      <color theme="10"/>
      <name val="Bahnschrift"/>
      <family val="2"/>
    </font>
    <font>
      <b/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sz val="15"/>
      <color theme="0"/>
      <name val="Bahnschrift"/>
      <family val="2"/>
    </font>
    <font>
      <b/>
      <sz val="12"/>
      <color theme="0"/>
      <name val="Bahnschrift"/>
      <family val="2"/>
    </font>
  </fonts>
  <fills count="3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339933"/>
        <bgColor indexed="64"/>
      </patternFill>
    </fill>
  </fills>
  <borders count="26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dotted">
        <color theme="1"/>
      </top>
      <bottom style="dotted">
        <color theme="1"/>
      </bottom>
      <diagonal/>
    </border>
    <border>
      <left/>
      <right style="medium">
        <color theme="0"/>
      </right>
      <top style="dotted">
        <color theme="1"/>
      </top>
      <bottom style="dotted">
        <color theme="1"/>
      </bottom>
      <diagonal/>
    </border>
    <border>
      <left style="medium">
        <color theme="0"/>
      </left>
      <right style="medium">
        <color theme="0"/>
      </right>
      <top/>
      <bottom style="dotted">
        <color theme="1"/>
      </bottom>
      <diagonal/>
    </border>
    <border>
      <left/>
      <right style="medium">
        <color theme="0"/>
      </right>
      <top/>
      <bottom style="dotted">
        <color theme="1"/>
      </bottom>
      <diagonal/>
    </border>
    <border>
      <left style="medium">
        <color theme="0"/>
      </left>
      <right style="medium">
        <color theme="0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1">
    <xf numFmtId="0" fontId="0" fillId="0" borderId="0">
      <alignment horizontal="right" vertical="center"/>
    </xf>
    <xf numFmtId="0" fontId="8" fillId="0" borderId="0">
      <alignment horizontal="left" vertical="center"/>
    </xf>
    <xf numFmtId="0" fontId="11" fillId="0" borderId="0">
      <alignment horizontal="right" vertical="center" wrapText="1"/>
    </xf>
    <xf numFmtId="0" fontId="11" fillId="0" borderId="0">
      <alignment horizontal="center" vertical="center" wrapText="1"/>
    </xf>
    <xf numFmtId="0" fontId="12" fillId="0" borderId="0">
      <alignment horizontal="center" vertical="center"/>
    </xf>
    <xf numFmtId="0" fontId="9" fillId="4" borderId="0">
      <alignment horizontal="center" vertical="center"/>
    </xf>
    <xf numFmtId="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0" fontId="10" fillId="5" borderId="0">
      <alignment horizontal="center" vertical="center"/>
    </xf>
    <xf numFmtId="0" fontId="6" fillId="0" borderId="0" applyNumberFormat="0" applyFill="0" applyBorder="0" applyProtection="0">
      <alignment vertical="center"/>
    </xf>
    <xf numFmtId="14" fontId="7" fillId="0" borderId="0" applyFont="0" applyFill="0" applyBorder="0">
      <alignment horizontal="left" vertical="center"/>
    </xf>
    <xf numFmtId="0" fontId="11" fillId="3" borderId="9" applyNumberFormat="0" applyProtection="0">
      <alignment horizontal="center" vertical="center"/>
    </xf>
    <xf numFmtId="164" fontId="12" fillId="0" borderId="0" applyFont="0" applyFill="0" applyBorder="0" applyAlignment="0" applyProtection="0"/>
    <xf numFmtId="42" fontId="12" fillId="0" borderId="0" applyFont="0" applyFill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18" fillId="10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6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6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6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6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6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6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1" fillId="0" borderId="0"/>
    <xf numFmtId="0" fontId="33" fillId="0" borderId="0" applyNumberFormat="0" applyFill="0" applyBorder="0" applyAlignment="0" applyProtection="0"/>
  </cellStyleXfs>
  <cellXfs count="71">
    <xf numFmtId="0" fontId="0" fillId="0" borderId="0" xfId="0">
      <alignment horizontal="right" vertical="center"/>
    </xf>
    <xf numFmtId="3" fontId="0" fillId="0" borderId="0" xfId="0" applyNumberFormat="1">
      <alignment horizontal="right" vertical="center"/>
    </xf>
    <xf numFmtId="0" fontId="0" fillId="0" borderId="0" xfId="0" quotePrefix="1">
      <alignment horizontal="right" vertical="center"/>
    </xf>
    <xf numFmtId="0" fontId="0" fillId="2" borderId="0" xfId="0" applyFill="1">
      <alignment horizontal="right" vertical="center"/>
    </xf>
    <xf numFmtId="0" fontId="4" fillId="0" borderId="0" xfId="0" applyFont="1" applyAlignment="1">
      <alignment horizontal="left" vertical="center"/>
    </xf>
    <xf numFmtId="0" fontId="8" fillId="0" borderId="0" xfId="1" applyNumberFormat="1">
      <alignment horizontal="left" vertical="center"/>
    </xf>
    <xf numFmtId="0" fontId="0" fillId="0" borderId="0" xfId="0" applyNumberFormat="1">
      <alignment horizontal="right" vertical="center"/>
    </xf>
    <xf numFmtId="166" fontId="0" fillId="2" borderId="0" xfId="0" applyNumberFormat="1" applyFill="1">
      <alignment horizontal="right" vertical="center"/>
    </xf>
    <xf numFmtId="0" fontId="22" fillId="37" borderId="0" xfId="0" applyFont="1" applyFill="1" applyAlignment="1">
      <alignment vertical="center"/>
    </xf>
    <xf numFmtId="0" fontId="23" fillId="0" borderId="0" xfId="0" applyFont="1">
      <alignment horizontal="right" vertical="center"/>
    </xf>
    <xf numFmtId="0" fontId="23" fillId="35" borderId="0" xfId="0" applyFont="1" applyFill="1">
      <alignment horizontal="right" vertical="center"/>
    </xf>
    <xf numFmtId="0" fontId="25" fillId="38" borderId="0" xfId="1" applyFont="1" applyFill="1">
      <alignment horizontal="left" vertical="center"/>
    </xf>
    <xf numFmtId="0" fontId="23" fillId="0" borderId="1" xfId="0" applyFont="1" applyBorder="1">
      <alignment horizontal="right" vertical="center"/>
    </xf>
    <xf numFmtId="0" fontId="23" fillId="37" borderId="0" xfId="0" applyFont="1" applyFill="1" applyAlignment="1"/>
    <xf numFmtId="0" fontId="27" fillId="35" borderId="0" xfId="0" applyFont="1" applyFill="1">
      <alignment horizontal="right" vertical="center"/>
    </xf>
    <xf numFmtId="0" fontId="27" fillId="35" borderId="1" xfId="0" applyFont="1" applyFill="1" applyBorder="1">
      <alignment horizontal="right" vertical="center"/>
    </xf>
    <xf numFmtId="0" fontId="23" fillId="35" borderId="1" xfId="0" applyFont="1" applyFill="1" applyBorder="1">
      <alignment horizontal="right" vertical="center"/>
    </xf>
    <xf numFmtId="0" fontId="23" fillId="0" borderId="0" xfId="4" applyFont="1" applyAlignment="1">
      <alignment horizontal="center" vertical="center"/>
    </xf>
    <xf numFmtId="165" fontId="23" fillId="0" borderId="0" xfId="0" applyNumberFormat="1" applyFont="1" applyAlignment="1">
      <alignment horizontal="right" vertical="center" indent="2"/>
    </xf>
    <xf numFmtId="0" fontId="23" fillId="35" borderId="0" xfId="4" applyFont="1" applyFill="1" applyAlignment="1">
      <alignment horizontal="center" vertical="center"/>
    </xf>
    <xf numFmtId="165" fontId="23" fillId="35" borderId="0" xfId="0" applyNumberFormat="1" applyFont="1" applyFill="1" applyAlignment="1">
      <alignment horizontal="right" vertical="center" indent="2"/>
    </xf>
    <xf numFmtId="0" fontId="23" fillId="0" borderId="0" xfId="0" applyFont="1" applyAlignment="1"/>
    <xf numFmtId="0" fontId="1" fillId="0" borderId="0" xfId="49"/>
    <xf numFmtId="0" fontId="1" fillId="37" borderId="0" xfId="49" applyFill="1"/>
    <xf numFmtId="0" fontId="29" fillId="0" borderId="0" xfId="49" applyFont="1" applyAlignment="1">
      <alignment vertical="center" wrapText="1"/>
    </xf>
    <xf numFmtId="0" fontId="1" fillId="0" borderId="0" xfId="49" applyAlignment="1">
      <alignment horizontal="left"/>
    </xf>
    <xf numFmtId="0" fontId="1" fillId="0" borderId="0" xfId="49" applyAlignment="1">
      <alignment horizontal="left" vertical="center"/>
    </xf>
    <xf numFmtId="0" fontId="33" fillId="0" borderId="0" xfId="50"/>
    <xf numFmtId="0" fontId="1" fillId="0" borderId="14" xfId="49" applyBorder="1"/>
    <xf numFmtId="0" fontId="1" fillId="0" borderId="15" xfId="49" applyBorder="1"/>
    <xf numFmtId="0" fontId="1" fillId="0" borderId="16" xfId="49" applyBorder="1"/>
    <xf numFmtId="0" fontId="1" fillId="0" borderId="18" xfId="49" applyBorder="1"/>
    <xf numFmtId="0" fontId="1" fillId="0" borderId="19" xfId="49" applyBorder="1"/>
    <xf numFmtId="8" fontId="36" fillId="0" borderId="0" xfId="50" applyNumberFormat="1" applyFont="1" applyBorder="1" applyAlignment="1">
      <alignment horizontal="center" vertical="center"/>
    </xf>
    <xf numFmtId="0" fontId="1" fillId="0" borderId="21" xfId="49" applyBorder="1"/>
    <xf numFmtId="0" fontId="1" fillId="0" borderId="22" xfId="49" applyBorder="1"/>
    <xf numFmtId="0" fontId="1" fillId="0" borderId="23" xfId="49" applyBorder="1"/>
    <xf numFmtId="3" fontId="24" fillId="38" borderId="4" xfId="6" applyNumberFormat="1" applyFont="1" applyFill="1" applyBorder="1" applyAlignment="1">
      <alignment horizontal="right" vertical="center" indent="1"/>
    </xf>
    <xf numFmtId="10" fontId="24" fillId="38" borderId="2" xfId="8" applyNumberFormat="1" applyFont="1" applyFill="1" applyBorder="1" applyAlignment="1">
      <alignment horizontal="right" vertical="center" indent="1"/>
    </xf>
    <xf numFmtId="3" fontId="24" fillId="38" borderId="2" xfId="6" applyNumberFormat="1" applyFont="1" applyFill="1" applyBorder="1" applyAlignment="1">
      <alignment horizontal="right" vertical="center" indent="1"/>
    </xf>
    <xf numFmtId="10" fontId="24" fillId="38" borderId="3" xfId="8" applyNumberFormat="1" applyFont="1" applyFill="1" applyBorder="1" applyAlignment="1">
      <alignment horizontal="right" vertical="center" indent="1"/>
    </xf>
    <xf numFmtId="0" fontId="38" fillId="38" borderId="0" xfId="3" applyFont="1" applyFill="1">
      <alignment horizontal="center" vertical="center" wrapText="1"/>
    </xf>
    <xf numFmtId="0" fontId="38" fillId="38" borderId="0" xfId="2" applyFont="1" applyFill="1" applyAlignment="1">
      <alignment horizontal="right" vertical="center" wrapText="1" indent="2"/>
    </xf>
    <xf numFmtId="0" fontId="38" fillId="38" borderId="0" xfId="2" applyFont="1" applyFill="1" applyAlignment="1">
      <alignment horizontal="center" vertical="center" wrapText="1"/>
    </xf>
    <xf numFmtId="0" fontId="30" fillId="0" borderId="14" xfId="49" applyFont="1" applyBorder="1" applyAlignment="1">
      <alignment horizontal="left" vertical="center" wrapText="1"/>
    </xf>
    <xf numFmtId="0" fontId="30" fillId="0" borderId="15" xfId="49" applyFont="1" applyBorder="1" applyAlignment="1">
      <alignment horizontal="left" vertical="center" wrapText="1"/>
    </xf>
    <xf numFmtId="0" fontId="30" fillId="0" borderId="16" xfId="49" applyFont="1" applyBorder="1" applyAlignment="1">
      <alignment horizontal="left" vertical="center" wrapText="1"/>
    </xf>
    <xf numFmtId="0" fontId="30" fillId="0" borderId="18" xfId="49" applyFont="1" applyBorder="1" applyAlignment="1">
      <alignment horizontal="left" vertical="center" wrapText="1"/>
    </xf>
    <xf numFmtId="0" fontId="30" fillId="0" borderId="0" xfId="49" applyFont="1" applyAlignment="1">
      <alignment horizontal="left" vertical="center" wrapText="1"/>
    </xf>
    <xf numFmtId="0" fontId="30" fillId="0" borderId="19" xfId="49" applyFont="1" applyBorder="1" applyAlignment="1">
      <alignment horizontal="left" vertical="center" wrapText="1"/>
    </xf>
    <xf numFmtId="0" fontId="30" fillId="0" borderId="21" xfId="49" applyFont="1" applyBorder="1" applyAlignment="1">
      <alignment horizontal="left" vertical="center" wrapText="1"/>
    </xf>
    <xf numFmtId="0" fontId="30" fillId="0" borderId="22" xfId="49" applyFont="1" applyBorder="1" applyAlignment="1">
      <alignment horizontal="left" vertical="center" wrapText="1"/>
    </xf>
    <xf numFmtId="0" fontId="30" fillId="0" borderId="23" xfId="49" applyFont="1" applyBorder="1" applyAlignment="1">
      <alignment horizontal="left" vertical="center" wrapText="1"/>
    </xf>
    <xf numFmtId="0" fontId="33" fillId="0" borderId="17" xfId="50" applyBorder="1" applyAlignment="1">
      <alignment horizontal="center" vertical="center"/>
    </xf>
    <xf numFmtId="0" fontId="33" fillId="0" borderId="20" xfId="50" applyBorder="1" applyAlignment="1">
      <alignment horizontal="center" vertical="center"/>
    </xf>
    <xf numFmtId="0" fontId="33" fillId="0" borderId="24" xfId="50" applyBorder="1" applyAlignment="1">
      <alignment horizontal="center" vertical="center"/>
    </xf>
    <xf numFmtId="0" fontId="33" fillId="0" borderId="0" xfId="50" applyAlignment="1">
      <alignment horizontal="left" vertical="top" wrapText="1"/>
    </xf>
    <xf numFmtId="0" fontId="35" fillId="0" borderId="18" xfId="49" applyFont="1" applyBorder="1" applyAlignment="1">
      <alignment horizontal="center" vertical="center" wrapText="1"/>
    </xf>
    <xf numFmtId="0" fontId="35" fillId="0" borderId="0" xfId="49" applyFont="1" applyAlignment="1">
      <alignment horizontal="center" vertical="center" wrapText="1"/>
    </xf>
    <xf numFmtId="0" fontId="35" fillId="0" borderId="19" xfId="49" applyFont="1" applyBorder="1" applyAlignment="1">
      <alignment horizontal="center" vertical="center" wrapText="1"/>
    </xf>
    <xf numFmtId="0" fontId="22" fillId="36" borderId="0" xfId="49" applyFont="1" applyFill="1" applyAlignment="1">
      <alignment horizontal="center" vertical="center"/>
    </xf>
    <xf numFmtId="0" fontId="28" fillId="0" borderId="0" xfId="49" applyFont="1" applyAlignment="1">
      <alignment horizontal="left" vertical="center" wrapText="1"/>
    </xf>
    <xf numFmtId="0" fontId="29" fillId="0" borderId="0" xfId="49" applyFont="1" applyAlignment="1">
      <alignment horizontal="center" vertical="center" wrapText="1"/>
    </xf>
    <xf numFmtId="0" fontId="22" fillId="36" borderId="0" xfId="0" applyFont="1" applyFill="1" applyAlignment="1">
      <alignment horizontal="center" vertical="center"/>
    </xf>
    <xf numFmtId="0" fontId="37" fillId="38" borderId="0" xfId="9" applyFont="1" applyFill="1" applyAlignment="1">
      <alignment horizontal="center" vertical="center"/>
    </xf>
    <xf numFmtId="0" fontId="38" fillId="38" borderId="25" xfId="12" applyFont="1" applyFill="1" applyBorder="1">
      <alignment horizontal="center" vertical="center"/>
    </xf>
    <xf numFmtId="0" fontId="26" fillId="35" borderId="6" xfId="3" applyFont="1" applyFill="1" applyBorder="1" applyAlignment="1">
      <alignment vertical="center" wrapText="1"/>
    </xf>
    <xf numFmtId="0" fontId="26" fillId="35" borderId="5" xfId="3" applyFont="1" applyFill="1" applyBorder="1" applyAlignment="1">
      <alignment vertical="center" wrapText="1"/>
    </xf>
    <xf numFmtId="0" fontId="26" fillId="35" borderId="7" xfId="3" applyFont="1" applyFill="1" applyBorder="1" applyAlignment="1">
      <alignment vertical="center" wrapText="1"/>
    </xf>
    <xf numFmtId="0" fontId="26" fillId="35" borderId="8" xfId="3" applyFont="1" applyFill="1" applyBorder="1" applyAlignment="1">
      <alignment vertical="center" wrapText="1"/>
    </xf>
    <xf numFmtId="0" fontId="24" fillId="35" borderId="0" xfId="10" applyFont="1" applyFill="1">
      <alignment vertical="center"/>
    </xf>
  </cellXfs>
  <cellStyles count="51">
    <cellStyle name="20% - Ênfase1" xfId="25" builtinId="30" customBuiltin="1"/>
    <cellStyle name="20% - Ênfase2" xfId="29" builtinId="34" customBuiltin="1"/>
    <cellStyle name="20% - Ênfase3" xfId="33" builtinId="38" customBuiltin="1"/>
    <cellStyle name="20% - Ênfase4" xfId="37" builtinId="42" customBuiltin="1"/>
    <cellStyle name="20% - Ênfase5" xfId="41" builtinId="46" customBuiltin="1"/>
    <cellStyle name="20% - Ênfase6" xfId="45" builtinId="50" customBuiltin="1"/>
    <cellStyle name="40% - Ênfase1" xfId="26" builtinId="31" customBuiltin="1"/>
    <cellStyle name="40% - Ênfase2" xfId="30" builtinId="35" customBuiltin="1"/>
    <cellStyle name="40% - Ênfase3" xfId="34" builtinId="39" customBuiltin="1"/>
    <cellStyle name="40% - Ênfase4" xfId="38" builtinId="43" customBuiltin="1"/>
    <cellStyle name="40% - Ênfase5" xfId="42" builtinId="47" customBuiltin="1"/>
    <cellStyle name="40% - Ênfase6" xfId="46" builtinId="51" customBuiltin="1"/>
    <cellStyle name="60% - Ênfase1" xfId="27" builtinId="32" customBuiltin="1"/>
    <cellStyle name="60% - Ênfase2" xfId="31" builtinId="36" customBuiltin="1"/>
    <cellStyle name="60% - Ênfase3" xfId="35" builtinId="40" customBuiltin="1"/>
    <cellStyle name="60% - Ênfase4" xfId="39" builtinId="44" customBuiltin="1"/>
    <cellStyle name="60% - Ênfase5" xfId="43" builtinId="48" customBuiltin="1"/>
    <cellStyle name="60% - Ênfase6" xfId="47" builtinId="52" customBuiltin="1"/>
    <cellStyle name="Bom" xfId="15" builtinId="26" customBuiltin="1"/>
    <cellStyle name="Cálculo" xfId="18" builtinId="22" customBuiltin="1"/>
    <cellStyle name="Célula de Verificação" xfId="20" builtinId="23" customBuiltin="1"/>
    <cellStyle name="Célula Vinculada" xfId="19" builtinId="24" customBuiltin="1"/>
    <cellStyle name="Data" xfId="11" xr:uid="{00000000-0005-0000-0000-000002000000}"/>
    <cellStyle name="Ênfase1" xfId="24" builtinId="29" customBuiltin="1"/>
    <cellStyle name="Ênfase2" xfId="28" builtinId="33" customBuiltin="1"/>
    <cellStyle name="Ênfase3" xfId="32" builtinId="37" customBuiltin="1"/>
    <cellStyle name="Ênfase4" xfId="36" builtinId="41" customBuiltin="1"/>
    <cellStyle name="Ênfase5" xfId="40" builtinId="45" customBuiltin="1"/>
    <cellStyle name="Ênfase6" xfId="44" builtinId="49" customBuiltin="1"/>
    <cellStyle name="Entrada" xfId="4" builtinId="20" customBuiltin="1"/>
    <cellStyle name="Hiperlink 2" xfId="50" xr:uid="{D09215C9-0691-41F5-B710-50D62E11BF9F}"/>
    <cellStyle name="Moeda" xfId="7" builtinId="4" customBuiltin="1"/>
    <cellStyle name="Moeda [0]" xfId="14" builtinId="7" customBuiltin="1"/>
    <cellStyle name="Neutro" xfId="17" builtinId="28" customBuiltin="1"/>
    <cellStyle name="Normal" xfId="0" builtinId="0" customBuiltin="1"/>
    <cellStyle name="Normal 2" xfId="48" xr:uid="{FA2A36F7-74BA-4F28-B3F8-CCC9891D9DBB}"/>
    <cellStyle name="Normal 3" xfId="49" xr:uid="{8FE7C35F-5B41-4550-9C0F-D70924427CC1}"/>
    <cellStyle name="Nota" xfId="10" builtinId="10" customBuiltin="1"/>
    <cellStyle name="Porcentagem" xfId="8" builtinId="5" customBuiltin="1"/>
    <cellStyle name="Ruim" xfId="16" builtinId="27" customBuiltin="1"/>
    <cellStyle name="Saída" xfId="9" builtinId="21" customBuiltin="1"/>
    <cellStyle name="Separador de milhares [0]" xfId="13" builtinId="6" customBuiltin="1"/>
    <cellStyle name="Texto de Aviso" xfId="21" builtinId="11" customBuiltin="1"/>
    <cellStyle name="Texto Explicativo" xfId="22" builtinId="53" customBuiltin="1"/>
    <cellStyle name="Título" xfId="5" builtinId="15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12" builtinId="19" customBuiltin="1"/>
    <cellStyle name="Total" xfId="23" builtinId="25" customBuiltin="1"/>
    <cellStyle name="Vírgula" xfId="6" builtinId="3" customBuiltin="1"/>
  </cellStyles>
  <dxfs count="26"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numFmt numFmtId="165" formatCode="&quot;R$&quot;\ 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</dxf>
    <dxf>
      <font>
        <strike val="0"/>
        <outline val="0"/>
        <shadow val="0"/>
        <u val="none"/>
        <vertAlign val="baseline"/>
        <name val="Bahnschrift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0"/>
        <name val="Bahnschrift"/>
        <family val="2"/>
        <scheme val="none"/>
      </font>
      <fill>
        <patternFill patternType="solid">
          <fgColor indexed="64"/>
          <bgColor rgb="FF339933"/>
        </patternFill>
      </fill>
    </dxf>
    <dxf>
      <font>
        <color auto="1"/>
      </font>
      <fill>
        <patternFill>
          <bgColor theme="7"/>
        </patternFill>
      </fill>
    </dxf>
    <dxf>
      <font>
        <color auto="1"/>
      </font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-0.24994659260841701"/>
        </patternFill>
      </fill>
    </dxf>
    <dxf>
      <border>
        <top style="mediumDashed">
          <color auto="1"/>
        </top>
      </border>
    </dxf>
    <dxf>
      <font>
        <b/>
        <i val="0"/>
      </font>
      <fill>
        <patternFill>
          <bgColor theme="6" tint="-0.24994659260841701"/>
        </patternFill>
      </fill>
      <border>
        <top style="medium">
          <color auto="1"/>
        </top>
        <bottom style="medium">
          <color auto="1"/>
        </bottom>
      </border>
    </dxf>
    <dxf>
      <font>
        <color theme="1"/>
      </font>
      <border>
        <top style="medium">
          <color theme="0"/>
        </top>
        <bottom style="medium">
          <color theme="0"/>
        </bottom>
        <horizontal style="medium">
          <color theme="0"/>
        </horizontal>
      </border>
    </dxf>
  </dxfs>
  <tableStyles count="1" defaultTableStyle="TableStyleMedium2" defaultPivotStyle="PivotStyleLight16">
    <tableStyle name="Estilo de tabela 1" pivot="0" count="6" xr9:uid="{00000000-0011-0000-FFFF-FFFF00000000}">
      <tableStyleElement type="wholeTable" dxfId="25"/>
      <tableStyleElement type="headerRow" dxfId="24"/>
      <tableStyleElement type="totalRow" dxfId="23"/>
      <tableStyleElement type="lastColumn" dxfId="22"/>
      <tableStyleElement type="firstRowStripe" dxfId="21"/>
      <tableStyleElement type="lastTotalCell" dxfId="20"/>
    </tableStyle>
  </tableStyles>
  <colors>
    <mruColors>
      <color rgb="FF339933"/>
      <color rgb="FF287A28"/>
      <color rgb="FF94B51B"/>
      <color rgb="FF00CC00"/>
      <color rgb="FFD4E2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70151422930301E-3"/>
          <c:y val="4.9446935802861601E-2"/>
          <c:w val="0.93206654821555268"/>
          <c:h val="0.7314452628905258"/>
        </c:manualLayout>
      </c:layout>
      <c:areaChart>
        <c:grouping val="stacked"/>
        <c:varyColors val="0"/>
        <c:ser>
          <c:idx val="2"/>
          <c:order val="0"/>
          <c:tx>
            <c:v>Menos</c:v>
          </c:tx>
          <c:spPr>
            <a:noFill/>
            <a:ln w="25400">
              <a:noFill/>
            </a:ln>
          </c:spPr>
          <c:cat>
            <c:numRef>
              <c:f>Cálculos!$B$15:$B$114</c:f>
              <c:numCache>
                <c:formatCode>General</c:formatCode>
                <c:ptCount val="100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49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55</c:v>
                </c:pt>
                <c:pt idx="24">
                  <c:v>56</c:v>
                </c:pt>
                <c:pt idx="25">
                  <c:v>57</c:v>
                </c:pt>
                <c:pt idx="26">
                  <c:v>58</c:v>
                </c:pt>
                <c:pt idx="27">
                  <c:v>59</c:v>
                </c:pt>
                <c:pt idx="28">
                  <c:v>60</c:v>
                </c:pt>
                <c:pt idx="29">
                  <c:v>61</c:v>
                </c:pt>
                <c:pt idx="30">
                  <c:v>62</c:v>
                </c:pt>
                <c:pt idx="31">
                  <c:v>63</c:v>
                </c:pt>
                <c:pt idx="32">
                  <c:v>64</c:v>
                </c:pt>
                <c:pt idx="33">
                  <c:v>65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69</c:v>
                </c:pt>
                <c:pt idx="38">
                  <c:v>70</c:v>
                </c:pt>
                <c:pt idx="39">
                  <c:v>71</c:v>
                </c:pt>
                <c:pt idx="40">
                  <c:v>72</c:v>
                </c:pt>
                <c:pt idx="41">
                  <c:v>73</c:v>
                </c:pt>
                <c:pt idx="42">
                  <c:v>74</c:v>
                </c:pt>
                <c:pt idx="43">
                  <c:v>75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79</c:v>
                </c:pt>
                <c:pt idx="48">
                  <c:v>80</c:v>
                </c:pt>
                <c:pt idx="49">
                  <c:v>81</c:v>
                </c:pt>
                <c:pt idx="50">
                  <c:v>82</c:v>
                </c:pt>
                <c:pt idx="51">
                  <c:v>83</c:v>
                </c:pt>
                <c:pt idx="52">
                  <c:v>84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cat>
          <c:val>
            <c:numRef>
              <c:f>[0]!UncertaintyCone_Under</c:f>
              <c:numCache>
                <c:formatCode>#,##0</c:formatCode>
                <c:ptCount val="53"/>
                <c:pt idx="0">
                  <c:v>15020.8</c:v>
                </c:pt>
                <c:pt idx="1">
                  <c:v>30621.631999999998</c:v>
                </c:pt>
                <c:pt idx="2">
                  <c:v>46846.497279999996</c:v>
                </c:pt>
                <c:pt idx="3">
                  <c:v>63720.357171199998</c:v>
                </c:pt>
                <c:pt idx="4">
                  <c:v>81269.171458048004</c:v>
                </c:pt>
                <c:pt idx="5">
                  <c:v>99519.938316369924</c:v>
                </c:pt>
                <c:pt idx="6">
                  <c:v>118500.73584902473</c:v>
                </c:pt>
                <c:pt idx="7">
                  <c:v>138240.7652829857</c:v>
                </c:pt>
                <c:pt idx="8">
                  <c:v>158770.39589430511</c:v>
                </c:pt>
                <c:pt idx="9">
                  <c:v>180121.21173007731</c:v>
                </c:pt>
                <c:pt idx="10">
                  <c:v>202326.06019928041</c:v>
                </c:pt>
                <c:pt idx="11">
                  <c:v>225419.10260725164</c:v>
                </c:pt>
                <c:pt idx="12">
                  <c:v>249435.86671154172</c:v>
                </c:pt>
                <c:pt idx="13">
                  <c:v>274413.3013800034</c:v>
                </c:pt>
                <c:pt idx="14">
                  <c:v>300389.83343520353</c:v>
                </c:pt>
                <c:pt idx="15">
                  <c:v>327405.42677261168</c:v>
                </c:pt>
                <c:pt idx="16">
                  <c:v>355501.64384351613</c:v>
                </c:pt>
                <c:pt idx="17">
                  <c:v>384721.70959725679</c:v>
                </c:pt>
                <c:pt idx="18">
                  <c:v>415110.57798114704</c:v>
                </c:pt>
                <c:pt idx="19">
                  <c:v>446715.0011003929</c:v>
                </c:pt>
                <c:pt idx="20">
                  <c:v>479583.60114440863</c:v>
                </c:pt>
                <c:pt idx="21">
                  <c:v>513766.94519018498</c:v>
                </c:pt>
                <c:pt idx="22">
                  <c:v>549317.62299779244</c:v>
                </c:pt>
                <c:pt idx="23">
                  <c:v>586290.32791770413</c:v>
                </c:pt>
                <c:pt idx="24">
                  <c:v>624741.94103441224</c:v>
                </c:pt>
                <c:pt idx="25">
                  <c:v>664731.61867578875</c:v>
                </c:pt>
                <c:pt idx="26">
                  <c:v>706320.88342282025</c:v>
                </c:pt>
                <c:pt idx="27">
                  <c:v>749573.71875973302</c:v>
                </c:pt>
                <c:pt idx="28">
                  <c:v>794556.66751012229</c:v>
                </c:pt>
                <c:pt idx="29">
                  <c:v>841338.93421052722</c:v>
                </c:pt>
                <c:pt idx="30">
                  <c:v>889992.49157894833</c:v>
                </c:pt>
                <c:pt idx="31">
                  <c:v>940592.19124210626</c:v>
                </c:pt>
                <c:pt idx="32">
                  <c:v>993215.87889179052</c:v>
                </c:pt>
                <c:pt idx="33">
                  <c:v>1047944.5140474621</c:v>
                </c:pt>
                <c:pt idx="34">
                  <c:v>1104862.2946093606</c:v>
                </c:pt>
                <c:pt idx="35">
                  <c:v>1164056.7863937351</c:v>
                </c:pt>
                <c:pt idx="36">
                  <c:v>1225619.0578494845</c:v>
                </c:pt>
                <c:pt idx="37">
                  <c:v>1289643.8201634639</c:v>
                </c:pt>
                <c:pt idx="38">
                  <c:v>1356229.5729700024</c:v>
                </c:pt>
                <c:pt idx="39">
                  <c:v>1425478.7558888025</c:v>
                </c:pt>
                <c:pt idx="40">
                  <c:v>1497497.9061243546</c:v>
                </c:pt>
                <c:pt idx="41">
                  <c:v>1572397.8223693287</c:v>
                </c:pt>
                <c:pt idx="42">
                  <c:v>1650293.7352641018</c:v>
                </c:pt>
                <c:pt idx="43">
                  <c:v>1731305.4846746658</c:v>
                </c:pt>
                <c:pt idx="44">
                  <c:v>1815557.7040616525</c:v>
                </c:pt>
                <c:pt idx="45">
                  <c:v>1903180.0122241187</c:v>
                </c:pt>
                <c:pt idx="46">
                  <c:v>1994307.2127130835</c:v>
                </c:pt>
                <c:pt idx="47">
                  <c:v>2089079.5012216067</c:v>
                </c:pt>
                <c:pt idx="48">
                  <c:v>2187642.6812704708</c:v>
                </c:pt>
                <c:pt idx="49">
                  <c:v>2290148.3885212895</c:v>
                </c:pt>
                <c:pt idx="50">
                  <c:v>2396754.3240621411</c:v>
                </c:pt>
                <c:pt idx="51">
                  <c:v>2507624.4970246269</c:v>
                </c:pt>
                <c:pt idx="52">
                  <c:v>2622929.4769056118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37-446F-9EF2-89BFFEC2F2D2}"/>
            </c:ext>
          </c:extLst>
        </c:ser>
        <c:ser>
          <c:idx val="1"/>
          <c:order val="1"/>
          <c:tx>
            <c:v>Cone da Incerteza</c:v>
          </c:tx>
          <c:spPr>
            <a:solidFill>
              <a:schemeClr val="tx2">
                <a:lumMod val="20000"/>
                <a:lumOff val="80000"/>
              </a:schemeClr>
            </a:solidFill>
            <a:ln w="25400">
              <a:noFill/>
            </a:ln>
          </c:spPr>
          <c:cat>
            <c:numRef>
              <c:f>Cálculos!$B$15:$B$114</c:f>
              <c:numCache>
                <c:formatCode>General</c:formatCode>
                <c:ptCount val="100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  <c:pt idx="17">
                  <c:v>49</c:v>
                </c:pt>
                <c:pt idx="18">
                  <c:v>50</c:v>
                </c:pt>
                <c:pt idx="19">
                  <c:v>51</c:v>
                </c:pt>
                <c:pt idx="20">
                  <c:v>52</c:v>
                </c:pt>
                <c:pt idx="21">
                  <c:v>53</c:v>
                </c:pt>
                <c:pt idx="22">
                  <c:v>54</c:v>
                </c:pt>
                <c:pt idx="23">
                  <c:v>55</c:v>
                </c:pt>
                <c:pt idx="24">
                  <c:v>56</c:v>
                </c:pt>
                <c:pt idx="25">
                  <c:v>57</c:v>
                </c:pt>
                <c:pt idx="26">
                  <c:v>58</c:v>
                </c:pt>
                <c:pt idx="27">
                  <c:v>59</c:v>
                </c:pt>
                <c:pt idx="28">
                  <c:v>60</c:v>
                </c:pt>
                <c:pt idx="29">
                  <c:v>61</c:v>
                </c:pt>
                <c:pt idx="30">
                  <c:v>62</c:v>
                </c:pt>
                <c:pt idx="31">
                  <c:v>63</c:v>
                </c:pt>
                <c:pt idx="32">
                  <c:v>64</c:v>
                </c:pt>
                <c:pt idx="33">
                  <c:v>65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69</c:v>
                </c:pt>
                <c:pt idx="38">
                  <c:v>70</c:v>
                </c:pt>
                <c:pt idx="39">
                  <c:v>71</c:v>
                </c:pt>
                <c:pt idx="40">
                  <c:v>72</c:v>
                </c:pt>
                <c:pt idx="41">
                  <c:v>73</c:v>
                </c:pt>
                <c:pt idx="42">
                  <c:v>74</c:v>
                </c:pt>
                <c:pt idx="43">
                  <c:v>75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79</c:v>
                </c:pt>
                <c:pt idx="48">
                  <c:v>80</c:v>
                </c:pt>
                <c:pt idx="49">
                  <c:v>81</c:v>
                </c:pt>
                <c:pt idx="50">
                  <c:v>82</c:v>
                </c:pt>
                <c:pt idx="51">
                  <c:v>83</c:v>
                </c:pt>
                <c:pt idx="52">
                  <c:v>84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cat>
          <c:val>
            <c:numRef>
              <c:f>[0]!UncertaintyCone_Over</c:f>
              <c:numCache>
                <c:formatCode>#,##0</c:formatCode>
                <c:ptCount val="53"/>
                <c:pt idx="0">
                  <c:v>0.40000000000145519</c:v>
                </c:pt>
                <c:pt idx="1">
                  <c:v>300.84000000000378</c:v>
                </c:pt>
                <c:pt idx="2">
                  <c:v>931.32304000000295</c:v>
                </c:pt>
                <c:pt idx="3">
                  <c:v>1924.132368000006</c:v>
                </c:pt>
                <c:pt idx="4">
                  <c:v>3313.9874535039999</c:v>
                </c:pt>
                <c:pt idx="5">
                  <c:v>5138.210129875195</c:v>
                </c:pt>
                <c:pt idx="6">
                  <c:v>7436.9015039951046</c:v>
                </c:pt>
                <c:pt idx="7">
                  <c:v>10253.130311215325</c:v>
                </c:pt>
                <c:pt idx="8">
                  <c:v>13633.133435547963</c:v>
                </c:pt>
                <c:pt idx="9">
                  <c:v>17626.52935956695</c:v>
                </c:pt>
                <c:pt idx="10">
                  <c:v>22286.545355742506</c:v>
                </c:pt>
                <c:pt idx="11">
                  <c:v>27670.259281072649</c:v>
                </c:pt>
                <c:pt idx="12">
                  <c:v>33838.85689008201</c:v>
                </c:pt>
                <c:pt idx="13">
                  <c:v>40857.905637717748</c:v>
                </c:pt>
                <c:pt idx="14">
                  <c:v>48797.646003580885</c:v>
                </c:pt>
                <c:pt idx="15">
                  <c:v>57733.301432499778</c:v>
                </c:pt>
                <c:pt idx="16">
                  <c:v>67745.408053902036</c:v>
                </c:pt>
                <c:pt idx="17">
                  <c:v>78920.165414006449</c:v>
                </c:pt>
                <c:pt idx="18">
                  <c:v>91349.809530792001</c:v>
                </c:pt>
                <c:pt idx="19">
                  <c:v>105133.00966226251</c:v>
                </c:pt>
                <c:pt idx="20">
                  <c:v>120375.29026400606</c:v>
                </c:pt>
                <c:pt idx="21">
                  <c:v>137189.47970273462</c:v>
                </c:pt>
                <c:pt idx="22">
                  <c:v>155696.1873887023</c:v>
                </c:pt>
                <c:pt idx="23">
                  <c:v>176024.31109198031</c:v>
                </c:pt>
                <c:pt idx="24">
                  <c:v>198311.57631585328</c:v>
                </c:pt>
                <c:pt idx="25">
                  <c:v>222705.1097154927</c:v>
                </c:pt>
                <c:pt idx="26">
                  <c:v>249362.04867193813</c:v>
                </c:pt>
                <c:pt idx="27">
                  <c:v>278450.18926071085</c:v>
                </c:pt>
                <c:pt idx="28">
                  <c:v>310148.67499154829</c:v>
                </c:pt>
                <c:pt idx="29">
                  <c:v>344648.72884124354</c:v>
                </c:pt>
                <c:pt idx="30">
                  <c:v>382154.43125592859</c:v>
                </c:pt>
                <c:pt idx="31">
                  <c:v>422883.5469628633</c:v>
                </c:pt>
                <c:pt idx="32">
                  <c:v>467068.40360547719</c:v>
                </c:pt>
                <c:pt idx="33">
                  <c:v>514956.82539964153</c:v>
                </c:pt>
                <c:pt idx="34">
                  <c:v>566813.12520456919</c:v>
                </c:pt>
                <c:pt idx="35">
                  <c:v>622919.15860903054</c:v>
                </c:pt>
                <c:pt idx="36">
                  <c:v>683575.44385344698</c:v>
                </c:pt>
                <c:pt idx="37">
                  <c:v>749102.35164164333</c:v>
                </c:pt>
                <c:pt idx="38">
                  <c:v>819841.36914341105</c:v>
                </c:pt>
                <c:pt idx="39">
                  <c:v>896156.44275141601</c:v>
                </c:pt>
                <c:pt idx="40">
                  <c:v>978435.40443427698</c:v>
                </c:pt>
                <c:pt idx="41">
                  <c:v>1067091.4868228207</c:v>
                </c:pt>
                <c:pt idx="42">
                  <c:v>1162564.9324795764</c:v>
                </c:pt>
                <c:pt idx="43">
                  <c:v>1265324.7031336331</c:v>
                </c:pt>
                <c:pt idx="44">
                  <c:v>1375870.2950151442</c:v>
                </c:pt>
                <c:pt idx="45">
                  <c:v>1494733.6667972859</c:v>
                </c:pt>
                <c:pt idx="46">
                  <c:v>1622481.2870496053</c:v>
                </c:pt>
                <c:pt idx="47">
                  <c:v>1759716.3085268436</c:v>
                </c:pt>
                <c:pt idx="48">
                  <c:v>1907080.8770628865</c:v>
                </c:pt>
                <c:pt idx="49">
                  <c:v>2065258.5833120691</c:v>
                </c:pt>
                <c:pt idx="50">
                  <c:v>2234977.0660812189</c:v>
                </c:pt>
                <c:pt idx="51">
                  <c:v>2417010.7765273345</c:v>
                </c:pt>
                <c:pt idx="52">
                  <c:v>2612183.913059467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37-446F-9EF2-89BFFEC2F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448504"/>
        <c:axId val="305461176"/>
      </c:areaChart>
      <c:barChart>
        <c:barDir val="col"/>
        <c:grouping val="clustered"/>
        <c:varyColors val="0"/>
        <c:ser>
          <c:idx val="4"/>
          <c:order val="4"/>
          <c:tx>
            <c:v>Desembolsos de poupança</c:v>
          </c:tx>
          <c:spPr>
            <a:solidFill>
              <a:schemeClr val="accent3">
                <a:lumMod val="75000"/>
              </a:schemeClr>
            </a:solidFill>
            <a:ln w="38100" cap="flat">
              <a:noFill/>
              <a:miter lim="800000"/>
            </a:ln>
          </c:spPr>
          <c:invertIfNegative val="0"/>
          <c:val>
            <c:numRef>
              <c:f>[0]!SavingsBalance_Disbursements</c:f>
              <c:numCache>
                <c:formatCode>#,##0</c:formatCode>
                <c:ptCount val="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37-446F-9EF2-89BFFEC2F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305448504"/>
        <c:axId val="305461176"/>
      </c:barChart>
      <c:lineChart>
        <c:grouping val="standard"/>
        <c:varyColors val="0"/>
        <c:ser>
          <c:idx val="3"/>
          <c:order val="3"/>
          <c:tx>
            <c:v>Saldo de poupança - aposentadoria</c:v>
          </c:tx>
          <c:spPr>
            <a:ln>
              <a:solidFill>
                <a:schemeClr val="accent2"/>
              </a:solidFill>
            </a:ln>
          </c:spPr>
          <c:val>
            <c:numRef>
              <c:f>[0]!SavingsBalance_RetiredPeriod</c:f>
              <c:numCache>
                <c:formatCode>#,##0</c:formatCode>
                <c:ptCount val="53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1201056.6263809763</c:v>
                </c:pt>
                <c:pt idx="33">
                  <c:v>1276109.4577000251</c:v>
                </c:pt>
                <c:pt idx="34">
                  <c:v>1354914.9305850263</c:v>
                </c:pt>
                <c:pt idx="35">
                  <c:v>1437660.6771142776</c:v>
                </c:pt>
                <c:pt idx="36">
                  <c:v>1524543.7109699915</c:v>
                </c:pt>
                <c:pt idx="37">
                  <c:v>1615770.8965184912</c:v>
                </c:pt>
                <c:pt idx="38">
                  <c:v>1711559.4413444158</c:v>
                </c:pt>
                <c:pt idx="39">
                  <c:v>1812137.4134116366</c:v>
                </c:pt>
                <c:pt idx="40">
                  <c:v>1917744.2840822185</c:v>
                </c:pt>
                <c:pt idx="41">
                  <c:v>2028631.4982863294</c:v>
                </c:pt>
                <c:pt idx="42">
                  <c:v>2145063.0732006459</c:v>
                </c:pt>
                <c:pt idx="43">
                  <c:v>2267316.2268606783</c:v>
                </c:pt>
                <c:pt idx="44">
                  <c:v>2395682.0382037121</c:v>
                </c:pt>
                <c:pt idx="45">
                  <c:v>2530466.1401138976</c:v>
                </c:pt>
                <c:pt idx="46">
                  <c:v>2671989.4471195927</c:v>
                </c:pt>
                <c:pt idx="47">
                  <c:v>2820588.9194755722</c:v>
                </c:pt>
                <c:pt idx="48">
                  <c:v>2976618.3654493508</c:v>
                </c:pt>
                <c:pt idx="49">
                  <c:v>3140449.2837218181</c:v>
                </c:pt>
                <c:pt idx="50">
                  <c:v>3312471.7479079091</c:v>
                </c:pt>
                <c:pt idx="51">
                  <c:v>3493095.3353033047</c:v>
                </c:pt>
                <c:pt idx="52">
                  <c:v>3682750.1020684699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37-446F-9EF2-89BFFEC2F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5448504"/>
        <c:axId val="305461176"/>
      </c:lineChart>
      <c:scatterChart>
        <c:scatterStyle val="smoothMarker"/>
        <c:varyColors val="0"/>
        <c:ser>
          <c:idx val="0"/>
          <c:order val="2"/>
          <c:tx>
            <c:v>Saldo de poupança - anos de trabalho</c:v>
          </c:tx>
          <c:spPr>
            <a:ln w="28575">
              <a:solidFill>
                <a:schemeClr val="accent4"/>
              </a:solidFill>
            </a:ln>
          </c:spPr>
          <c:marker>
            <c:symbol val="none"/>
          </c:marker>
          <c:yVal>
            <c:numRef>
              <c:f>[0]!SavingsBalance_WorkingPeriod</c:f>
              <c:numCache>
                <c:formatCode>#,##0</c:formatCode>
                <c:ptCount val="53"/>
                <c:pt idx="0">
                  <c:v>15021</c:v>
                </c:pt>
                <c:pt idx="1">
                  <c:v>30772.05</c:v>
                </c:pt>
                <c:pt idx="2">
                  <c:v>47310.652499999997</c:v>
                </c:pt>
                <c:pt idx="3">
                  <c:v>64676.185124999996</c:v>
                </c:pt>
                <c:pt idx="4">
                  <c:v>82909.994381249999</c:v>
                </c:pt>
                <c:pt idx="5">
                  <c:v>102055.4941003125</c:v>
                </c:pt>
                <c:pt idx="6">
                  <c:v>122158.26880532812</c:v>
                </c:pt>
                <c:pt idx="7">
                  <c:v>143266.18224559451</c:v>
                </c:pt>
                <c:pt idx="8">
                  <c:v>165429.49135787424</c:v>
                </c:pt>
                <c:pt idx="9">
                  <c:v>188700.96592576796</c:v>
                </c:pt>
                <c:pt idx="10">
                  <c:v>213136.01422205637</c:v>
                </c:pt>
                <c:pt idx="11">
                  <c:v>238792.81493315918</c:v>
                </c:pt>
                <c:pt idx="12">
                  <c:v>265732.45567981713</c:v>
                </c:pt>
                <c:pt idx="13">
                  <c:v>294019.07846380799</c:v>
                </c:pt>
                <c:pt idx="14">
                  <c:v>323720.03238699841</c:v>
                </c:pt>
                <c:pt idx="15">
                  <c:v>354906.03400634835</c:v>
                </c:pt>
                <c:pt idx="16">
                  <c:v>387651.33570666576</c:v>
                </c:pt>
                <c:pt idx="17">
                  <c:v>422033.90249199903</c:v>
                </c:pt>
                <c:pt idx="18">
                  <c:v>458135.597616599</c:v>
                </c:pt>
                <c:pt idx="19">
                  <c:v>496042.37749742897</c:v>
                </c:pt>
                <c:pt idx="20">
                  <c:v>535844.49637230043</c:v>
                </c:pt>
                <c:pt idx="21">
                  <c:v>577636.72119091544</c:v>
                </c:pt>
                <c:pt idx="22">
                  <c:v>621518.55725046119</c:v>
                </c:pt>
                <c:pt idx="23">
                  <c:v>667594.4851129842</c:v>
                </c:pt>
                <c:pt idx="24">
                  <c:v>715974.20936863346</c:v>
                </c:pt>
                <c:pt idx="25">
                  <c:v>766772.91983706516</c:v>
                </c:pt>
                <c:pt idx="26">
                  <c:v>820111.56582891836</c:v>
                </c:pt>
                <c:pt idx="27">
                  <c:v>876117.14412036433</c:v>
                </c:pt>
                <c:pt idx="28">
                  <c:v>934923.00132638251</c:v>
                </c:pt>
                <c:pt idx="29">
                  <c:v>996669.15139270166</c:v>
                </c:pt>
                <c:pt idx="30">
                  <c:v>1061502.6089623368</c:v>
                </c:pt>
                <c:pt idx="31">
                  <c:v>1129577.7394104537</c:v>
                </c:pt>
                <c:pt idx="32">
                  <c:v>1201056.6263809763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C337-446F-9EF2-89BFFEC2F2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5448504"/>
        <c:axId val="305461176"/>
      </c:scatterChart>
      <c:catAx>
        <c:axId val="305448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19050">
            <a:solidFill>
              <a:schemeClr val="tx1">
                <a:alpha val="75000"/>
              </a:schemeClr>
            </a:solidFill>
          </a:ln>
        </c:spPr>
        <c:txPr>
          <a:bodyPr/>
          <a:lstStyle/>
          <a:p>
            <a:pPr>
              <a:defRPr sz="1050">
                <a:solidFill>
                  <a:schemeClr val="tx1"/>
                </a:solidFill>
                <a:latin typeface="+mn-lt"/>
              </a:defRPr>
            </a:pPr>
            <a:endParaRPr lang="pt-BR"/>
          </a:p>
        </c:txPr>
        <c:crossAx val="305461176"/>
        <c:crosses val="autoZero"/>
        <c:auto val="1"/>
        <c:lblAlgn val="ctr"/>
        <c:lblOffset val="100"/>
        <c:noMultiLvlLbl val="0"/>
      </c:catAx>
      <c:valAx>
        <c:axId val="305461176"/>
        <c:scaling>
          <c:orientation val="minMax"/>
          <c:min val="0"/>
        </c:scaling>
        <c:delete val="0"/>
        <c:axPos val="l"/>
        <c:majorGridlines>
          <c:spPr>
            <a:ln w="19050">
              <a:solidFill>
                <a:schemeClr val="bg1">
                  <a:lumMod val="75000"/>
                  <a:alpha val="75000"/>
                </a:schemeClr>
              </a:solidFill>
              <a:prstDash val="sysDot"/>
            </a:ln>
            <a:effectLst/>
          </c:spPr>
        </c:majorGridlines>
        <c:numFmt formatCode="&quot;R$&quot;\ #,##0" sourceLinked="0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 sz="1200">
                <a:solidFill>
                  <a:schemeClr val="tx1"/>
                </a:solidFill>
                <a:latin typeface="+mn-lt"/>
              </a:defRPr>
            </a:pPr>
            <a:endParaRPr lang="pt-BR"/>
          </a:p>
        </c:txPr>
        <c:crossAx val="305448504"/>
        <c:crosses val="autoZero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0.96332503090941735"/>
                <c:y val="0.80987414477179742"/>
              </c:manualLayout>
            </c:layout>
            <c:tx>
              <c:rich>
                <a:bodyPr/>
                <a:lstStyle/>
                <a:p>
                  <a:pPr>
                    <a:defRPr sz="1100" b="0">
                      <a:solidFill>
                        <a:schemeClr val="tx1"/>
                      </a:solidFill>
                      <a:latin typeface="+mn-lt"/>
                    </a:defRPr>
                  </a:pPr>
                  <a:r>
                    <a:rPr lang="en-US" sz="1100" b="0">
                      <a:solidFill>
                        <a:schemeClr val="tx1"/>
                      </a:solidFill>
                      <a:latin typeface="+mn-lt"/>
                    </a:rPr>
                    <a:t>MILHARES</a:t>
                  </a:r>
                </a:p>
              </c:rich>
            </c:tx>
          </c:dispUnitsLbl>
        </c:dispUnits>
      </c:valAx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4.0691012207983331E-2"/>
          <c:y val="0.92397172127677585"/>
          <c:w val="0.87669290204038597"/>
          <c:h val="5.4522902379138094E-2"/>
        </c:manualLayout>
      </c:layout>
      <c:overlay val="0"/>
      <c:txPr>
        <a:bodyPr/>
        <a:lstStyle/>
        <a:p>
          <a:pPr>
            <a:defRPr sz="1400">
              <a:latin typeface="+mn-lt"/>
              <a:ea typeface=""/>
              <a:cs typeface="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4DBBAA-1B06-40ED-87F8-473E9A65B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753" y="156883"/>
          <a:ext cx="3397992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BDADF20-CEBF-4B73-9A15-97AD87D3029F}"/>
            </a:ext>
          </a:extLst>
        </xdr:cNvPr>
        <xdr:cNvSpPr/>
      </xdr:nvSpPr>
      <xdr:spPr>
        <a:xfrm>
          <a:off x="4425901" y="5284555"/>
          <a:ext cx="1214158" cy="43815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911BB95-A51A-4569-B585-C36D859EDE0E}"/>
            </a:ext>
          </a:extLst>
        </xdr:cNvPr>
        <xdr:cNvSpPr/>
      </xdr:nvSpPr>
      <xdr:spPr>
        <a:xfrm>
          <a:off x="6958431" y="5302484"/>
          <a:ext cx="1198469" cy="43815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08F6B8C-F801-4872-81A3-E07C98531073}"/>
            </a:ext>
          </a:extLst>
        </xdr:cNvPr>
        <xdr:cNvSpPr/>
      </xdr:nvSpPr>
      <xdr:spPr>
        <a:xfrm>
          <a:off x="9340802" y="5298002"/>
          <a:ext cx="1328458" cy="43815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12</xdr:row>
      <xdr:rowOff>11905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71C3C87B-23A8-4FCE-8B86-CCBA112B7F88}"/>
            </a:ext>
          </a:extLst>
        </xdr:cNvPr>
        <xdr:cNvGrpSpPr/>
      </xdr:nvGrpSpPr>
      <xdr:grpSpPr>
        <a:xfrm>
          <a:off x="0" y="1350170"/>
          <a:ext cx="1814513" cy="1412079"/>
          <a:chOff x="0" y="1350170"/>
          <a:chExt cx="1814513" cy="1412079"/>
        </a:xfrm>
      </xdr:grpSpPr>
      <xdr:sp macro="" textlink="">
        <xdr:nvSpPr>
          <xdr:cNvPr id="7" name="Retângulo 6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DD4EFA57-3C96-4D51-834A-545341EAE60C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8" name="Retângulo 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2716122-6493-4412-B3C2-D074EF70EB0D}"/>
              </a:ext>
            </a:extLst>
          </xdr:cNvPr>
          <xdr:cNvSpPr/>
        </xdr:nvSpPr>
        <xdr:spPr>
          <a:xfrm>
            <a:off x="0" y="1988344"/>
            <a:ext cx="1814513" cy="77390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Planejamento</a:t>
            </a:r>
            <a:br>
              <a:rPr lang="pt-BR" sz="1600">
                <a:solidFill>
                  <a:schemeClr val="bg1"/>
                </a:solidFill>
              </a:rPr>
            </a:br>
            <a:r>
              <a:rPr lang="pt-BR" sz="1600">
                <a:solidFill>
                  <a:schemeClr val="bg1"/>
                </a:solidFill>
              </a:rPr>
              <a:t>Aposentadoria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913530</xdr:colOff>
      <xdr:row>2</xdr:row>
      <xdr:rowOff>734290</xdr:rowOff>
    </xdr:from>
    <xdr:to>
      <xdr:col>10</xdr:col>
      <xdr:colOff>994248</xdr:colOff>
      <xdr:row>10</xdr:row>
      <xdr:rowOff>231630</xdr:rowOff>
    </xdr:to>
    <xdr:graphicFrame macro="">
      <xdr:nvGraphicFramePr>
        <xdr:cNvPr id="2" name="Poupança de Aposentadoria" descr="Gráfico combinado ilustrando desembolsos de poupança, cone da incerteza, anos de trabalho e saldo de poupança de aposentadori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81640</xdr:rowOff>
    </xdr:from>
    <xdr:to>
      <xdr:col>0</xdr:col>
      <xdr:colOff>1887311</xdr:colOff>
      <xdr:row>2</xdr:row>
      <xdr:rowOff>1615810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F427DBA-35B4-4D37-B84D-55D482767D09}"/>
            </a:ext>
          </a:extLst>
        </xdr:cNvPr>
        <xdr:cNvGrpSpPr/>
      </xdr:nvGrpSpPr>
      <xdr:grpSpPr>
        <a:xfrm>
          <a:off x="0" y="1333497"/>
          <a:ext cx="1887311" cy="1534170"/>
          <a:chOff x="0" y="1334045"/>
          <a:chExt cx="1814513" cy="707247"/>
        </a:xfrm>
      </xdr:grpSpPr>
      <xdr:sp macro="" textlink="">
        <xdr:nvSpPr>
          <xdr:cNvPr id="7" name="Retângulo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2DA13598-BEC9-470D-B362-A57B7998EDAD}"/>
              </a:ext>
            </a:extLst>
          </xdr:cNvPr>
          <xdr:cNvSpPr/>
        </xdr:nvSpPr>
        <xdr:spPr>
          <a:xfrm>
            <a:off x="0" y="1334045"/>
            <a:ext cx="1814513" cy="3638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 Inicial</a:t>
            </a:r>
          </a:p>
        </xdr:txBody>
      </xdr:sp>
      <xdr:sp macro="" textlink="">
        <xdr:nvSpPr>
          <xdr:cNvPr id="8" name="Retângulo 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7BC3FB4-0033-4D28-BEE3-474E81EC6B11}"/>
              </a:ext>
            </a:extLst>
          </xdr:cNvPr>
          <xdr:cNvSpPr/>
        </xdr:nvSpPr>
        <xdr:spPr>
          <a:xfrm>
            <a:off x="0" y="1704144"/>
            <a:ext cx="1814513" cy="337148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Planejamento </a:t>
            </a:r>
            <a:br>
              <a:rPr lang="pt-BR" sz="1600">
                <a:solidFill>
                  <a:sysClr val="windowText" lastClr="000000"/>
                </a:solidFill>
              </a:rPr>
            </a:br>
            <a:r>
              <a:rPr lang="pt-BR" sz="1600">
                <a:solidFill>
                  <a:sysClr val="windowText" lastClr="000000"/>
                </a:solidFill>
              </a:rPr>
              <a:t>Aposentadoria</a:t>
            </a:r>
          </a:p>
        </xdr:txBody>
      </xdr:sp>
    </xdr:grpSp>
    <xdr:clientData/>
  </xdr:twoCellAnchor>
  <xdr:twoCellAnchor editAs="oneCell">
    <xdr:from>
      <xdr:col>9</xdr:col>
      <xdr:colOff>588817</xdr:colOff>
      <xdr:row>0</xdr:row>
      <xdr:rowOff>283277</xdr:rowOff>
    </xdr:from>
    <xdr:to>
      <xdr:col>10</xdr:col>
      <xdr:colOff>1062745</xdr:colOff>
      <xdr:row>0</xdr:row>
      <xdr:rowOff>789408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DCA4CFF1-698D-4E9B-96A2-3131C894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95317" y="283277"/>
          <a:ext cx="2171110" cy="50613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C24:J124" headerRowDxfId="17" dataDxfId="16" totalsRowDxfId="15">
  <autoFilter ref="C24:J124" xr:uid="{00000000-0009-0000-0100-000002000000}"/>
  <tableColumns count="8">
    <tableColumn id="1" xr3:uid="{00000000-0010-0000-0000-000001000000}" name="Idade" totalsRowLabel="Total" dataDxfId="14">
      <calculatedColumnFormula>IFERROR(Cálculos!B15,"")</calculatedColumnFormula>
    </tableColumn>
    <tableColumn id="2" xr3:uid="{00000000-0010-0000-0000-000002000000}" name="Salário" dataDxfId="13" totalsRowDxfId="12">
      <calculatedColumnFormula>IFERROR(Cálculos!C15,"")</calculatedColumnFormula>
    </tableColumn>
    <tableColumn id="3" xr3:uid="{00000000-0010-0000-0000-000003000000}" name="Saldo" dataDxfId="11" totalsRowDxfId="10">
      <calculatedColumnFormula>IFERROR(Cálculos!F15,"")</calculatedColumnFormula>
    </tableColumn>
    <tableColumn id="4" xr3:uid="{00000000-0010-0000-0000-000004000000}" name="Juros" dataDxfId="9" totalsRowDxfId="8">
      <calculatedColumnFormula>IFERROR(Cálculos!G15,"")</calculatedColumnFormula>
    </tableColumn>
    <tableColumn id="5" xr3:uid="{00000000-0010-0000-0000-000005000000}" name="Poupança Anual" dataDxfId="7" totalsRowDxfId="6">
      <calculatedColumnFormula>IFERROR(Cálculos!H15,"")</calculatedColumnFormula>
    </tableColumn>
    <tableColumn id="6" xr3:uid="{00000000-0010-0000-0000-000006000000}" name="Renda de aposentadoria desejada" dataDxfId="5" totalsRowDxfId="4">
      <calculatedColumnFormula>IFERROR(Cálculos!I15,"")</calculatedColumnFormula>
    </tableColumn>
    <tableColumn id="7" xr3:uid="{00000000-0010-0000-0000-000007000000}" name="Renda de pensão" dataDxfId="3" totalsRowDxfId="2">
      <calculatedColumnFormula>IFERROR(Cálculos!J15,"")</calculatedColumnFormula>
    </tableColumn>
    <tableColumn id="8" xr3:uid="{00000000-0010-0000-0000-000008000000}" name="Saldo de final de ano" totalsRowFunction="count" dataDxfId="1" totalsRowDxfId="0">
      <calculatedColumnFormula>IFERROR(Cálculos!K15,"")</calculatedColumnFormula>
    </tableColumn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Retirement Planner">
  <a:themeElements>
    <a:clrScheme name="Bright and tropical 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2549"/>
      </a:accent1>
      <a:accent2>
        <a:srgbClr val="FA6775"/>
      </a:accent2>
      <a:accent3>
        <a:srgbClr val="FFD64D"/>
      </a:accent3>
      <a:accent4>
        <a:srgbClr val="9BC01C"/>
      </a:accent4>
      <a:accent5>
        <a:srgbClr val="000000"/>
      </a:accent5>
      <a:accent6>
        <a:srgbClr val="8A8A8A"/>
      </a:accent6>
      <a:hlink>
        <a:srgbClr val="0096D2"/>
      </a:hlink>
      <a:folHlink>
        <a:srgbClr val="00578B"/>
      </a:folHlink>
    </a:clrScheme>
    <a:fontScheme name="Personal 1">
      <a:majorFont>
        <a:latin typeface="Rockwell"/>
        <a:ea typeface=""/>
        <a:cs typeface=""/>
      </a:majorFont>
      <a:minorFont>
        <a:latin typeface="Lucida San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C198-BA2A-4609-844B-9A63ED3F35D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9.69921875" style="22" customWidth="1"/>
    <col min="2" max="2" width="9" style="22" customWidth="1"/>
    <col min="3" max="3" width="8.796875" style="22"/>
    <col min="4" max="4" width="10.69921875" style="22" customWidth="1"/>
    <col min="5" max="5" width="9.296875" style="22" customWidth="1"/>
    <col min="6" max="6" width="9.796875" style="22" customWidth="1"/>
    <col min="7" max="7" width="6" style="22" customWidth="1"/>
    <col min="8" max="8" width="1.296875" style="22" customWidth="1"/>
    <col min="9" max="9" width="10.69921875" style="22" customWidth="1"/>
    <col min="10" max="10" width="11.296875" style="22" bestFit="1" customWidth="1"/>
    <col min="11" max="11" width="10" style="22" customWidth="1"/>
    <col min="12" max="12" width="10.296875" style="22" customWidth="1"/>
    <col min="13" max="13" width="11.5" style="22" customWidth="1"/>
    <col min="14" max="14" width="12.3984375" style="22" customWidth="1"/>
    <col min="15" max="15" width="3.59765625" style="22" customWidth="1"/>
    <col min="16" max="16" width="5.8984375" style="22" customWidth="1"/>
    <col min="17" max="16384" width="8.796875" style="22"/>
  </cols>
  <sheetData>
    <row r="1" spans="1:16" ht="25.5" customHeight="1" x14ac:dyDescent="0.2">
      <c r="A1" s="60" t="s">
        <v>45</v>
      </c>
      <c r="B1" s="60"/>
    </row>
    <row r="2" spans="1:16" ht="19.5" customHeight="1" x14ac:dyDescent="0.2">
      <c r="A2" s="60"/>
      <c r="B2" s="60"/>
    </row>
    <row r="3" spans="1:16" ht="24.75" customHeight="1" x14ac:dyDescent="0.2">
      <c r="A3" s="60"/>
      <c r="B3" s="60"/>
    </row>
    <row r="4" spans="1:16" ht="19.5" customHeight="1" x14ac:dyDescent="0.2">
      <c r="A4" s="60"/>
      <c r="B4" s="60"/>
      <c r="D4" s="61" t="s">
        <v>56</v>
      </c>
      <c r="E4" s="61"/>
      <c r="F4" s="61"/>
      <c r="G4" s="61"/>
      <c r="H4" s="61"/>
      <c r="I4" s="61"/>
      <c r="J4" s="61"/>
    </row>
    <row r="5" spans="1:16" ht="15" customHeight="1" x14ac:dyDescent="0.2">
      <c r="A5" s="23"/>
      <c r="B5" s="23"/>
      <c r="D5" s="61"/>
      <c r="E5" s="61"/>
      <c r="F5" s="61"/>
      <c r="G5" s="61"/>
      <c r="H5" s="61"/>
      <c r="I5" s="61"/>
      <c r="J5" s="61"/>
    </row>
    <row r="6" spans="1:16" ht="22.5" customHeight="1" x14ac:dyDescent="0.2">
      <c r="A6" s="23"/>
      <c r="B6" s="23"/>
    </row>
    <row r="7" spans="1:16" ht="15" customHeight="1" x14ac:dyDescent="0.2">
      <c r="A7" s="23"/>
      <c r="B7" s="23"/>
      <c r="D7" s="62" t="s">
        <v>46</v>
      </c>
      <c r="E7" s="62"/>
      <c r="F7" s="62"/>
      <c r="G7" s="62"/>
      <c r="H7" s="62"/>
      <c r="I7" s="62"/>
      <c r="J7" s="62"/>
      <c r="K7" s="62"/>
      <c r="L7" s="62"/>
      <c r="M7" s="62"/>
      <c r="N7" s="62"/>
      <c r="O7" s="24"/>
      <c r="P7" s="24"/>
    </row>
    <row r="8" spans="1:16" x14ac:dyDescent="0.2">
      <c r="A8" s="23"/>
      <c r="B8" s="23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</row>
    <row r="9" spans="1:16" ht="15" customHeight="1" x14ac:dyDescent="0.2">
      <c r="A9" s="23"/>
      <c r="B9" s="23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6" ht="15" customHeight="1" x14ac:dyDescent="0.2">
      <c r="A10" s="23"/>
      <c r="B10" s="23"/>
    </row>
    <row r="11" spans="1:16" ht="15" customHeight="1" x14ac:dyDescent="0.2">
      <c r="A11" s="23"/>
      <c r="B11" s="23"/>
      <c r="D11" s="44" t="s">
        <v>47</v>
      </c>
      <c r="E11" s="45"/>
      <c r="F11" s="45"/>
      <c r="G11" s="46"/>
      <c r="I11" s="53" t="s">
        <v>48</v>
      </c>
      <c r="K11" s="44" t="s">
        <v>49</v>
      </c>
      <c r="L11" s="45"/>
      <c r="M11" s="45"/>
      <c r="N11" s="46"/>
    </row>
    <row r="12" spans="1:16" x14ac:dyDescent="0.2">
      <c r="A12" s="23"/>
      <c r="B12" s="23"/>
      <c r="D12" s="47"/>
      <c r="E12" s="48"/>
      <c r="F12" s="48"/>
      <c r="G12" s="49"/>
      <c r="I12" s="54"/>
      <c r="K12" s="47"/>
      <c r="L12" s="48"/>
      <c r="M12" s="48"/>
      <c r="N12" s="49"/>
    </row>
    <row r="13" spans="1:16" x14ac:dyDescent="0.2">
      <c r="A13" s="23"/>
      <c r="B13" s="23"/>
      <c r="D13" s="47"/>
      <c r="E13" s="48"/>
      <c r="F13" s="48"/>
      <c r="G13" s="49"/>
      <c r="I13" s="54"/>
      <c r="K13" s="47"/>
      <c r="L13" s="48"/>
      <c r="M13" s="48"/>
      <c r="N13" s="49"/>
    </row>
    <row r="14" spans="1:16" ht="15" customHeight="1" x14ac:dyDescent="0.2">
      <c r="A14" s="23"/>
      <c r="B14" s="23"/>
      <c r="D14" s="50"/>
      <c r="E14" s="51"/>
      <c r="F14" s="51"/>
      <c r="G14" s="52"/>
      <c r="I14" s="55"/>
      <c r="K14" s="50"/>
      <c r="L14" s="51"/>
      <c r="M14" s="51"/>
      <c r="N14" s="52"/>
    </row>
    <row r="15" spans="1:16" ht="15" customHeight="1" x14ac:dyDescent="0.2">
      <c r="A15" s="23"/>
      <c r="B15" s="23"/>
    </row>
    <row r="16" spans="1:16" ht="15" customHeight="1" x14ac:dyDescent="0.2">
      <c r="A16" s="23"/>
      <c r="B16" s="23"/>
      <c r="D16" s="44" t="s">
        <v>50</v>
      </c>
      <c r="E16" s="45"/>
      <c r="F16" s="45"/>
      <c r="G16" s="46"/>
      <c r="I16" s="53" t="s">
        <v>48</v>
      </c>
      <c r="K16" s="25" t="s">
        <v>51</v>
      </c>
      <c r="M16" s="26" t="s">
        <v>52</v>
      </c>
    </row>
    <row r="17" spans="1:14" x14ac:dyDescent="0.2">
      <c r="A17" s="23"/>
      <c r="B17" s="23"/>
      <c r="D17" s="47"/>
      <c r="E17" s="48"/>
      <c r="F17" s="48"/>
      <c r="G17" s="49"/>
      <c r="I17" s="54"/>
    </row>
    <row r="18" spans="1:14" x14ac:dyDescent="0.2">
      <c r="A18" s="23"/>
      <c r="B18" s="23"/>
      <c r="D18" s="47"/>
      <c r="E18" s="48"/>
      <c r="F18" s="48"/>
      <c r="G18" s="49"/>
      <c r="I18" s="54"/>
      <c r="K18" s="27" t="s">
        <v>53</v>
      </c>
      <c r="M18" s="56" t="s">
        <v>54</v>
      </c>
      <c r="N18" s="56"/>
    </row>
    <row r="19" spans="1:14" x14ac:dyDescent="0.2">
      <c r="A19" s="23"/>
      <c r="B19" s="23"/>
      <c r="D19" s="50"/>
      <c r="E19" s="51"/>
      <c r="F19" s="51"/>
      <c r="G19" s="52"/>
      <c r="I19" s="55"/>
      <c r="M19" s="56"/>
      <c r="N19" s="56"/>
    </row>
    <row r="20" spans="1:14" x14ac:dyDescent="0.2">
      <c r="A20" s="23"/>
      <c r="B20" s="23"/>
    </row>
    <row r="21" spans="1:14" ht="15" customHeight="1" x14ac:dyDescent="0.2">
      <c r="A21" s="23"/>
      <c r="B21" s="23"/>
    </row>
    <row r="22" spans="1:14" ht="15" customHeight="1" x14ac:dyDescent="0.2">
      <c r="A22" s="23"/>
      <c r="B22" s="23"/>
      <c r="D22" s="28"/>
      <c r="E22" s="29"/>
      <c r="F22" s="29"/>
      <c r="G22" s="29"/>
      <c r="H22" s="29"/>
      <c r="I22" s="29"/>
      <c r="J22" s="29"/>
      <c r="K22" s="29"/>
      <c r="L22" s="29"/>
      <c r="M22" s="29"/>
      <c r="N22" s="30"/>
    </row>
    <row r="23" spans="1:14" ht="15" customHeight="1" x14ac:dyDescent="0.2">
      <c r="A23" s="23"/>
      <c r="B23" s="23"/>
      <c r="D23" s="57" t="s">
        <v>55</v>
      </c>
      <c r="E23" s="58"/>
      <c r="F23" s="58"/>
      <c r="G23" s="58"/>
      <c r="H23" s="58"/>
      <c r="I23" s="58"/>
      <c r="J23" s="58"/>
      <c r="K23" s="58"/>
      <c r="L23" s="58"/>
      <c r="M23" s="58"/>
      <c r="N23" s="59"/>
    </row>
    <row r="24" spans="1:14" x14ac:dyDescent="0.2">
      <c r="A24" s="23"/>
      <c r="B24" s="23"/>
      <c r="D24" s="57"/>
      <c r="E24" s="58"/>
      <c r="F24" s="58"/>
      <c r="G24" s="58"/>
      <c r="H24" s="58"/>
      <c r="I24" s="58"/>
      <c r="J24" s="58"/>
      <c r="K24" s="58"/>
      <c r="L24" s="58"/>
      <c r="M24" s="58"/>
      <c r="N24" s="59"/>
    </row>
    <row r="25" spans="1:14" x14ac:dyDescent="0.2">
      <c r="A25" s="23"/>
      <c r="B25" s="23"/>
      <c r="D25" s="57"/>
      <c r="E25" s="58"/>
      <c r="F25" s="58"/>
      <c r="G25" s="58"/>
      <c r="H25" s="58"/>
      <c r="I25" s="58"/>
      <c r="J25" s="58"/>
      <c r="K25" s="58"/>
      <c r="L25" s="58"/>
      <c r="M25" s="58"/>
      <c r="N25" s="59"/>
    </row>
    <row r="26" spans="1:14" x14ac:dyDescent="0.2">
      <c r="A26" s="23"/>
      <c r="B26" s="23"/>
      <c r="D26" s="31"/>
      <c r="N26" s="32"/>
    </row>
    <row r="27" spans="1:14" ht="19.5" x14ac:dyDescent="0.2">
      <c r="A27" s="23"/>
      <c r="B27" s="23"/>
      <c r="D27" s="31"/>
      <c r="F27" s="33"/>
      <c r="J27" s="33"/>
      <c r="M27" s="33"/>
      <c r="N27" s="32"/>
    </row>
    <row r="28" spans="1:14" x14ac:dyDescent="0.2">
      <c r="A28" s="23"/>
      <c r="B28" s="23"/>
      <c r="D28" s="34"/>
      <c r="E28" s="35"/>
      <c r="F28" s="35"/>
      <c r="G28" s="35"/>
      <c r="H28" s="35"/>
      <c r="I28" s="35"/>
      <c r="J28" s="35"/>
      <c r="K28" s="35"/>
      <c r="L28" s="35"/>
      <c r="M28" s="35"/>
      <c r="N28" s="36"/>
    </row>
    <row r="29" spans="1:14" x14ac:dyDescent="0.2">
      <c r="A29" s="23"/>
      <c r="B29" s="23"/>
    </row>
    <row r="30" spans="1:14" x14ac:dyDescent="0.2">
      <c r="A30" s="23"/>
      <c r="B30" s="23"/>
    </row>
    <row r="31" spans="1:14" x14ac:dyDescent="0.2">
      <c r="A31" s="23"/>
      <c r="B31" s="23"/>
    </row>
    <row r="32" spans="1:14" x14ac:dyDescent="0.2">
      <c r="A32" s="23"/>
      <c r="B32" s="23"/>
    </row>
    <row r="33" spans="1:2" x14ac:dyDescent="0.2">
      <c r="A33" s="23"/>
      <c r="B33" s="23"/>
    </row>
    <row r="34" spans="1:2" x14ac:dyDescent="0.2">
      <c r="A34" s="23"/>
      <c r="B34" s="23"/>
    </row>
    <row r="35" spans="1:2" x14ac:dyDescent="0.2">
      <c r="A35" s="23"/>
      <c r="B35" s="23"/>
    </row>
    <row r="36" spans="1:2" x14ac:dyDescent="0.2">
      <c r="A36" s="23"/>
      <c r="B36" s="23"/>
    </row>
    <row r="37" spans="1:2" x14ac:dyDescent="0.2">
      <c r="A37" s="23"/>
      <c r="B37" s="23"/>
    </row>
    <row r="38" spans="1:2" x14ac:dyDescent="0.2">
      <c r="A38" s="23"/>
      <c r="B38" s="23"/>
    </row>
    <row r="39" spans="1:2" x14ac:dyDescent="0.2">
      <c r="A39" s="23"/>
      <c r="B39" s="23"/>
    </row>
    <row r="40" spans="1:2" x14ac:dyDescent="0.2">
      <c r="A40" s="23"/>
      <c r="B40" s="23"/>
    </row>
    <row r="41" spans="1:2" x14ac:dyDescent="0.2">
      <c r="A41" s="23"/>
      <c r="B41" s="23"/>
    </row>
    <row r="42" spans="1:2" x14ac:dyDescent="0.2">
      <c r="A42" s="23"/>
      <c r="B42" s="23"/>
    </row>
    <row r="43" spans="1:2" x14ac:dyDescent="0.2">
      <c r="A43" s="23"/>
      <c r="B43" s="23"/>
    </row>
    <row r="44" spans="1:2" x14ac:dyDescent="0.2">
      <c r="A44" s="23"/>
      <c r="B44" s="23"/>
    </row>
    <row r="45" spans="1:2" x14ac:dyDescent="0.2">
      <c r="A45" s="23"/>
      <c r="B45" s="23"/>
    </row>
    <row r="46" spans="1:2" x14ac:dyDescent="0.2">
      <c r="A46" s="23"/>
      <c r="B46" s="23"/>
    </row>
    <row r="47" spans="1:2" x14ac:dyDescent="0.2">
      <c r="A47" s="23"/>
      <c r="B47" s="23"/>
    </row>
    <row r="48" spans="1:2" x14ac:dyDescent="0.2">
      <c r="A48" s="23"/>
      <c r="B48" s="23"/>
    </row>
    <row r="49" spans="1:2" x14ac:dyDescent="0.2">
      <c r="A49" s="23"/>
      <c r="B49" s="23"/>
    </row>
    <row r="50" spans="1:2" x14ac:dyDescent="0.2">
      <c r="A50" s="23"/>
      <c r="B50" s="23"/>
    </row>
    <row r="51" spans="1:2" x14ac:dyDescent="0.2">
      <c r="A51" s="23"/>
      <c r="B51" s="23"/>
    </row>
    <row r="52" spans="1:2" x14ac:dyDescent="0.2">
      <c r="A52" s="23"/>
      <c r="B52" s="23"/>
    </row>
    <row r="53" spans="1:2" x14ac:dyDescent="0.2">
      <c r="A53" s="23"/>
      <c r="B53" s="23"/>
    </row>
    <row r="54" spans="1:2" x14ac:dyDescent="0.2">
      <c r="A54" s="23"/>
      <c r="B54" s="23"/>
    </row>
    <row r="55" spans="1:2" x14ac:dyDescent="0.2">
      <c r="A55" s="23"/>
      <c r="B55" s="23"/>
    </row>
    <row r="56" spans="1:2" x14ac:dyDescent="0.2">
      <c r="A56" s="23"/>
      <c r="B56" s="23"/>
    </row>
    <row r="57" spans="1:2" x14ac:dyDescent="0.2">
      <c r="A57" s="23"/>
      <c r="B57" s="23"/>
    </row>
    <row r="58" spans="1:2" x14ac:dyDescent="0.2">
      <c r="A58" s="23"/>
      <c r="B58" s="23"/>
    </row>
    <row r="59" spans="1:2" x14ac:dyDescent="0.2">
      <c r="A59" s="23"/>
      <c r="B59" s="23"/>
    </row>
    <row r="60" spans="1:2" x14ac:dyDescent="0.2">
      <c r="A60" s="23"/>
      <c r="B60" s="23"/>
    </row>
    <row r="61" spans="1:2" x14ac:dyDescent="0.2">
      <c r="A61" s="23"/>
      <c r="B61" s="23"/>
    </row>
    <row r="62" spans="1:2" x14ac:dyDescent="0.2">
      <c r="A62" s="23"/>
      <c r="B62" s="23"/>
    </row>
    <row r="63" spans="1:2" x14ac:dyDescent="0.2">
      <c r="A63" s="23"/>
      <c r="B63" s="23"/>
    </row>
    <row r="64" spans="1:2" x14ac:dyDescent="0.2">
      <c r="A64" s="23"/>
      <c r="B64" s="23"/>
    </row>
    <row r="65" spans="1:2" x14ac:dyDescent="0.2">
      <c r="A65" s="23"/>
      <c r="B65" s="23"/>
    </row>
    <row r="66" spans="1:2" x14ac:dyDescent="0.2">
      <c r="A66" s="23"/>
      <c r="B66" s="23"/>
    </row>
    <row r="67" spans="1:2" x14ac:dyDescent="0.2">
      <c r="A67" s="23"/>
      <c r="B67" s="23"/>
    </row>
    <row r="68" spans="1:2" x14ac:dyDescent="0.2">
      <c r="A68" s="23"/>
      <c r="B68" s="23"/>
    </row>
    <row r="69" spans="1:2" x14ac:dyDescent="0.2">
      <c r="A69" s="23"/>
      <c r="B69" s="23"/>
    </row>
    <row r="70" spans="1:2" x14ac:dyDescent="0.2">
      <c r="A70" s="23"/>
      <c r="B70" s="23"/>
    </row>
    <row r="71" spans="1:2" x14ac:dyDescent="0.2">
      <c r="A71" s="23"/>
      <c r="B71" s="23"/>
    </row>
    <row r="72" spans="1:2" x14ac:dyDescent="0.2">
      <c r="A72" s="23"/>
      <c r="B72" s="23"/>
    </row>
    <row r="73" spans="1:2" x14ac:dyDescent="0.2">
      <c r="A73" s="23"/>
      <c r="B73" s="23"/>
    </row>
    <row r="74" spans="1:2" x14ac:dyDescent="0.2">
      <c r="A74" s="23"/>
      <c r="B74" s="23"/>
    </row>
    <row r="75" spans="1:2" x14ac:dyDescent="0.2">
      <c r="A75" s="23"/>
      <c r="B75" s="23"/>
    </row>
    <row r="76" spans="1:2" x14ac:dyDescent="0.2">
      <c r="A76" s="23"/>
      <c r="B76" s="23"/>
    </row>
    <row r="77" spans="1:2" x14ac:dyDescent="0.2">
      <c r="A77" s="23"/>
      <c r="B77" s="23"/>
    </row>
    <row r="78" spans="1:2" x14ac:dyDescent="0.2">
      <c r="A78" s="23"/>
      <c r="B78" s="23"/>
    </row>
    <row r="79" spans="1:2" x14ac:dyDescent="0.2">
      <c r="A79" s="23"/>
      <c r="B79" s="23"/>
    </row>
    <row r="80" spans="1:2" x14ac:dyDescent="0.2">
      <c r="A80" s="23"/>
      <c r="B80" s="23"/>
    </row>
    <row r="81" spans="1:2" x14ac:dyDescent="0.2">
      <c r="A81" s="23"/>
      <c r="B81" s="23"/>
    </row>
    <row r="82" spans="1:2" x14ac:dyDescent="0.2">
      <c r="A82" s="23"/>
      <c r="B82" s="23"/>
    </row>
    <row r="83" spans="1:2" x14ac:dyDescent="0.2">
      <c r="A83" s="23"/>
      <c r="B83" s="23"/>
    </row>
    <row r="84" spans="1:2" x14ac:dyDescent="0.2">
      <c r="A84" s="23"/>
      <c r="B84" s="23"/>
    </row>
    <row r="85" spans="1:2" x14ac:dyDescent="0.2">
      <c r="A85" s="23"/>
      <c r="B85" s="23"/>
    </row>
    <row r="86" spans="1:2" x14ac:dyDescent="0.2">
      <c r="A86" s="23"/>
      <c r="B86" s="23"/>
    </row>
    <row r="87" spans="1:2" x14ac:dyDescent="0.2">
      <c r="A87" s="23"/>
      <c r="B87" s="23"/>
    </row>
    <row r="88" spans="1:2" x14ac:dyDescent="0.2">
      <c r="A88" s="23"/>
      <c r="B88" s="23"/>
    </row>
    <row r="89" spans="1:2" x14ac:dyDescent="0.2">
      <c r="A89" s="23"/>
      <c r="B89" s="23"/>
    </row>
    <row r="90" spans="1:2" x14ac:dyDescent="0.2">
      <c r="A90" s="23"/>
      <c r="B90" s="23"/>
    </row>
    <row r="91" spans="1:2" x14ac:dyDescent="0.2">
      <c r="A91" s="23"/>
      <c r="B91" s="23"/>
    </row>
    <row r="92" spans="1:2" x14ac:dyDescent="0.2">
      <c r="A92" s="23"/>
      <c r="B92" s="23"/>
    </row>
    <row r="93" spans="1:2" x14ac:dyDescent="0.2">
      <c r="A93" s="23"/>
      <c r="B93" s="23"/>
    </row>
    <row r="94" spans="1:2" x14ac:dyDescent="0.2">
      <c r="A94" s="23"/>
      <c r="B94" s="23"/>
    </row>
    <row r="95" spans="1:2" x14ac:dyDescent="0.2">
      <c r="A95" s="23"/>
      <c r="B95" s="23"/>
    </row>
    <row r="96" spans="1:2" x14ac:dyDescent="0.2">
      <c r="A96" s="23"/>
      <c r="B96" s="23"/>
    </row>
    <row r="97" spans="1:2" x14ac:dyDescent="0.2">
      <c r="A97" s="23"/>
      <c r="B97" s="23"/>
    </row>
    <row r="98" spans="1:2" x14ac:dyDescent="0.2">
      <c r="A98" s="23"/>
      <c r="B98" s="23"/>
    </row>
    <row r="99" spans="1:2" x14ac:dyDescent="0.2">
      <c r="A99" s="23"/>
      <c r="B99" s="23"/>
    </row>
    <row r="100" spans="1:2" x14ac:dyDescent="0.2">
      <c r="A100" s="23"/>
      <c r="B100" s="23"/>
    </row>
    <row r="101" spans="1:2" x14ac:dyDescent="0.2">
      <c r="A101" s="23"/>
      <c r="B101" s="23"/>
    </row>
    <row r="102" spans="1:2" x14ac:dyDescent="0.2">
      <c r="A102" s="23"/>
      <c r="B102" s="23"/>
    </row>
    <row r="103" spans="1:2" x14ac:dyDescent="0.2">
      <c r="A103" s="23"/>
      <c r="B103" s="23"/>
    </row>
    <row r="104" spans="1:2" x14ac:dyDescent="0.2">
      <c r="A104" s="23"/>
      <c r="B104" s="23"/>
    </row>
    <row r="105" spans="1:2" x14ac:dyDescent="0.2">
      <c r="A105" s="23"/>
      <c r="B105" s="23"/>
    </row>
    <row r="106" spans="1:2" x14ac:dyDescent="0.2">
      <c r="A106" s="23"/>
      <c r="B106" s="23"/>
    </row>
    <row r="107" spans="1:2" x14ac:dyDescent="0.2">
      <c r="A107" s="23"/>
      <c r="B107" s="23"/>
    </row>
    <row r="108" spans="1:2" x14ac:dyDescent="0.2">
      <c r="A108" s="23"/>
      <c r="B108" s="23"/>
    </row>
    <row r="109" spans="1:2" x14ac:dyDescent="0.2">
      <c r="A109" s="23"/>
      <c r="B109" s="23"/>
    </row>
    <row r="110" spans="1:2" x14ac:dyDescent="0.2">
      <c r="A110" s="23"/>
      <c r="B110" s="23"/>
    </row>
    <row r="111" spans="1:2" x14ac:dyDescent="0.2">
      <c r="A111" s="23"/>
      <c r="B111" s="23"/>
    </row>
    <row r="112" spans="1:2" x14ac:dyDescent="0.2">
      <c r="A112" s="23"/>
      <c r="B112" s="23"/>
    </row>
    <row r="113" spans="1:2" x14ac:dyDescent="0.2">
      <c r="A113" s="23"/>
      <c r="B113" s="23"/>
    </row>
    <row r="114" spans="1:2" x14ac:dyDescent="0.2">
      <c r="A114" s="23"/>
      <c r="B114" s="23"/>
    </row>
    <row r="115" spans="1:2" x14ac:dyDescent="0.2">
      <c r="A115" s="23"/>
      <c r="B115" s="23"/>
    </row>
    <row r="116" spans="1:2" x14ac:dyDescent="0.2">
      <c r="A116" s="23"/>
      <c r="B116" s="23"/>
    </row>
    <row r="117" spans="1:2" x14ac:dyDescent="0.2">
      <c r="A117" s="23"/>
      <c r="B117" s="23"/>
    </row>
    <row r="118" spans="1:2" x14ac:dyDescent="0.2">
      <c r="A118" s="23"/>
      <c r="B118" s="23"/>
    </row>
    <row r="119" spans="1:2" x14ac:dyDescent="0.2">
      <c r="A119" s="23"/>
      <c r="B119" s="23"/>
    </row>
    <row r="120" spans="1:2" x14ac:dyDescent="0.2">
      <c r="A120" s="23"/>
      <c r="B120" s="23"/>
    </row>
    <row r="121" spans="1:2" x14ac:dyDescent="0.2">
      <c r="A121" s="23"/>
      <c r="B121" s="23"/>
    </row>
    <row r="122" spans="1:2" x14ac:dyDescent="0.2">
      <c r="A122" s="23"/>
      <c r="B122" s="23"/>
    </row>
    <row r="123" spans="1:2" x14ac:dyDescent="0.2">
      <c r="A123" s="23"/>
      <c r="B123" s="23"/>
    </row>
    <row r="124" spans="1:2" x14ac:dyDescent="0.2">
      <c r="A124" s="23"/>
      <c r="B124" s="23"/>
    </row>
    <row r="125" spans="1:2" x14ac:dyDescent="0.2">
      <c r="A125" s="23"/>
      <c r="B125" s="23"/>
    </row>
    <row r="126" spans="1:2" x14ac:dyDescent="0.2">
      <c r="A126" s="23"/>
      <c r="B126" s="23"/>
    </row>
    <row r="127" spans="1:2" x14ac:dyDescent="0.2">
      <c r="A127" s="23"/>
      <c r="B127" s="23"/>
    </row>
    <row r="128" spans="1:2" x14ac:dyDescent="0.2">
      <c r="A128" s="23"/>
      <c r="B128" s="23"/>
    </row>
    <row r="129" spans="1:2" x14ac:dyDescent="0.2">
      <c r="A129" s="23"/>
      <c r="B129" s="23"/>
    </row>
    <row r="130" spans="1:2" x14ac:dyDescent="0.2">
      <c r="A130" s="23"/>
      <c r="B130" s="23"/>
    </row>
    <row r="131" spans="1:2" x14ac:dyDescent="0.2">
      <c r="A131" s="23"/>
      <c r="B131" s="23"/>
    </row>
    <row r="132" spans="1:2" x14ac:dyDescent="0.2">
      <c r="A132" s="23"/>
      <c r="B132" s="23"/>
    </row>
    <row r="133" spans="1:2" x14ac:dyDescent="0.2">
      <c r="A133" s="23"/>
      <c r="B133" s="23"/>
    </row>
    <row r="134" spans="1:2" x14ac:dyDescent="0.2">
      <c r="A134" s="23"/>
      <c r="B134" s="23"/>
    </row>
    <row r="135" spans="1:2" x14ac:dyDescent="0.2">
      <c r="A135" s="23"/>
      <c r="B135" s="23"/>
    </row>
    <row r="136" spans="1:2" x14ac:dyDescent="0.2">
      <c r="A136" s="23"/>
      <c r="B136" s="23"/>
    </row>
    <row r="137" spans="1:2" x14ac:dyDescent="0.2">
      <c r="A137" s="23"/>
      <c r="B137" s="23"/>
    </row>
    <row r="138" spans="1:2" x14ac:dyDescent="0.2">
      <c r="A138" s="23"/>
      <c r="B138" s="23"/>
    </row>
    <row r="139" spans="1:2" x14ac:dyDescent="0.2">
      <c r="A139" s="23"/>
      <c r="B139" s="23"/>
    </row>
    <row r="140" spans="1:2" x14ac:dyDescent="0.2">
      <c r="A140" s="23"/>
      <c r="B140" s="23"/>
    </row>
    <row r="141" spans="1:2" x14ac:dyDescent="0.2">
      <c r="A141" s="23"/>
      <c r="B141" s="23"/>
    </row>
    <row r="142" spans="1:2" x14ac:dyDescent="0.2">
      <c r="A142" s="23"/>
      <c r="B142" s="23"/>
    </row>
    <row r="143" spans="1:2" x14ac:dyDescent="0.2">
      <c r="A143" s="23"/>
      <c r="B143" s="23"/>
    </row>
    <row r="144" spans="1:2" x14ac:dyDescent="0.2">
      <c r="A144" s="23"/>
      <c r="B144" s="23"/>
    </row>
    <row r="145" spans="1:2" x14ac:dyDescent="0.2">
      <c r="A145" s="23"/>
      <c r="B145" s="23"/>
    </row>
    <row r="146" spans="1:2" x14ac:dyDescent="0.2">
      <c r="A146" s="23"/>
      <c r="B146" s="23"/>
    </row>
    <row r="147" spans="1:2" x14ac:dyDescent="0.2">
      <c r="A147" s="23"/>
      <c r="B147" s="23"/>
    </row>
    <row r="148" spans="1:2" x14ac:dyDescent="0.2">
      <c r="A148" s="23"/>
      <c r="B148" s="23"/>
    </row>
    <row r="149" spans="1:2" x14ac:dyDescent="0.2">
      <c r="A149" s="23"/>
      <c r="B149" s="23"/>
    </row>
    <row r="150" spans="1:2" x14ac:dyDescent="0.2">
      <c r="A150" s="23"/>
      <c r="B150" s="23"/>
    </row>
    <row r="151" spans="1:2" x14ac:dyDescent="0.2">
      <c r="A151" s="23"/>
      <c r="B151" s="23"/>
    </row>
    <row r="152" spans="1:2" x14ac:dyDescent="0.2">
      <c r="A152" s="23"/>
      <c r="B152" s="23"/>
    </row>
    <row r="153" spans="1:2" x14ac:dyDescent="0.2">
      <c r="A153" s="23"/>
      <c r="B153" s="23"/>
    </row>
    <row r="154" spans="1:2" x14ac:dyDescent="0.2">
      <c r="A154" s="23"/>
      <c r="B154" s="23"/>
    </row>
    <row r="155" spans="1:2" x14ac:dyDescent="0.2">
      <c r="A155" s="23"/>
      <c r="B155" s="23"/>
    </row>
    <row r="156" spans="1:2" x14ac:dyDescent="0.2">
      <c r="A156" s="23"/>
      <c r="B156" s="23"/>
    </row>
    <row r="157" spans="1:2" x14ac:dyDescent="0.2">
      <c r="A157" s="23"/>
      <c r="B157" s="23"/>
    </row>
    <row r="158" spans="1:2" x14ac:dyDescent="0.2">
      <c r="A158" s="23"/>
      <c r="B158" s="23"/>
    </row>
    <row r="159" spans="1:2" x14ac:dyDescent="0.2">
      <c r="A159" s="23"/>
      <c r="B159" s="23"/>
    </row>
    <row r="160" spans="1:2" x14ac:dyDescent="0.2">
      <c r="A160" s="23"/>
      <c r="B160" s="23"/>
    </row>
    <row r="161" spans="1:2" x14ac:dyDescent="0.2">
      <c r="A161" s="23"/>
      <c r="B161" s="23"/>
    </row>
    <row r="162" spans="1:2" x14ac:dyDescent="0.2">
      <c r="A162" s="23"/>
      <c r="B162" s="23"/>
    </row>
    <row r="163" spans="1:2" x14ac:dyDescent="0.2">
      <c r="A163" s="23"/>
      <c r="B163" s="23"/>
    </row>
    <row r="164" spans="1:2" x14ac:dyDescent="0.2">
      <c r="A164" s="23"/>
      <c r="B164" s="23"/>
    </row>
    <row r="165" spans="1:2" x14ac:dyDescent="0.2">
      <c r="A165" s="23"/>
      <c r="B165" s="23"/>
    </row>
    <row r="166" spans="1:2" x14ac:dyDescent="0.2">
      <c r="A166" s="23"/>
      <c r="B166" s="23"/>
    </row>
    <row r="167" spans="1:2" x14ac:dyDescent="0.2">
      <c r="A167" s="23"/>
      <c r="B167" s="23"/>
    </row>
    <row r="168" spans="1:2" x14ac:dyDescent="0.2">
      <c r="A168" s="23"/>
      <c r="B168" s="23"/>
    </row>
    <row r="169" spans="1:2" x14ac:dyDescent="0.2">
      <c r="A169" s="23"/>
      <c r="B169" s="23"/>
    </row>
    <row r="170" spans="1:2" x14ac:dyDescent="0.2">
      <c r="A170" s="23"/>
      <c r="B170" s="23"/>
    </row>
    <row r="171" spans="1:2" x14ac:dyDescent="0.2">
      <c r="A171" s="23"/>
      <c r="B171" s="23"/>
    </row>
    <row r="172" spans="1:2" x14ac:dyDescent="0.2">
      <c r="A172" s="23"/>
      <c r="B172" s="23"/>
    </row>
    <row r="173" spans="1:2" x14ac:dyDescent="0.2">
      <c r="A173" s="23"/>
      <c r="B173" s="23"/>
    </row>
    <row r="174" spans="1:2" x14ac:dyDescent="0.2">
      <c r="A174" s="23"/>
      <c r="B174" s="23"/>
    </row>
    <row r="175" spans="1:2" x14ac:dyDescent="0.2">
      <c r="A175" s="23"/>
      <c r="B175" s="23"/>
    </row>
    <row r="176" spans="1:2" x14ac:dyDescent="0.2">
      <c r="A176" s="23"/>
      <c r="B176" s="23"/>
    </row>
    <row r="177" spans="1:2" x14ac:dyDescent="0.2">
      <c r="A177" s="23"/>
      <c r="B177" s="23"/>
    </row>
    <row r="178" spans="1:2" x14ac:dyDescent="0.2">
      <c r="A178" s="23"/>
      <c r="B178" s="23"/>
    </row>
    <row r="179" spans="1:2" x14ac:dyDescent="0.2">
      <c r="A179" s="23"/>
      <c r="B179" s="23"/>
    </row>
    <row r="180" spans="1:2" x14ac:dyDescent="0.2">
      <c r="A180" s="23"/>
      <c r="B180" s="23"/>
    </row>
    <row r="181" spans="1:2" x14ac:dyDescent="0.2">
      <c r="A181" s="23"/>
      <c r="B181" s="23"/>
    </row>
    <row r="182" spans="1:2" x14ac:dyDescent="0.2">
      <c r="A182" s="23"/>
      <c r="B182" s="23"/>
    </row>
    <row r="183" spans="1:2" x14ac:dyDescent="0.2">
      <c r="A183" s="23"/>
      <c r="B183" s="23"/>
    </row>
    <row r="184" spans="1:2" x14ac:dyDescent="0.2">
      <c r="A184" s="23"/>
      <c r="B184" s="23"/>
    </row>
    <row r="185" spans="1:2" x14ac:dyDescent="0.2">
      <c r="A185" s="23"/>
      <c r="B185" s="23"/>
    </row>
    <row r="186" spans="1:2" x14ac:dyDescent="0.2">
      <c r="A186" s="23"/>
      <c r="B186" s="23"/>
    </row>
    <row r="187" spans="1:2" x14ac:dyDescent="0.2">
      <c r="A187" s="23"/>
      <c r="B187" s="23"/>
    </row>
    <row r="188" spans="1:2" x14ac:dyDescent="0.2">
      <c r="A188" s="23"/>
      <c r="B188" s="23"/>
    </row>
    <row r="189" spans="1:2" x14ac:dyDescent="0.2">
      <c r="A189" s="23"/>
      <c r="B189" s="23"/>
    </row>
    <row r="190" spans="1:2" x14ac:dyDescent="0.2">
      <c r="A190" s="23"/>
      <c r="B190" s="23"/>
    </row>
    <row r="191" spans="1:2" x14ac:dyDescent="0.2">
      <c r="A191" s="23"/>
      <c r="B191" s="23"/>
    </row>
    <row r="192" spans="1:2" x14ac:dyDescent="0.2">
      <c r="A192" s="23"/>
      <c r="B192" s="23"/>
    </row>
    <row r="193" spans="1:2" x14ac:dyDescent="0.2">
      <c r="A193" s="23"/>
      <c r="B193" s="23"/>
    </row>
    <row r="194" spans="1:2" x14ac:dyDescent="0.2">
      <c r="A194" s="23"/>
      <c r="B194" s="23"/>
    </row>
    <row r="195" spans="1:2" x14ac:dyDescent="0.2">
      <c r="A195" s="23"/>
      <c r="B195" s="23"/>
    </row>
    <row r="196" spans="1:2" x14ac:dyDescent="0.2">
      <c r="A196" s="23"/>
      <c r="B196" s="23"/>
    </row>
    <row r="197" spans="1:2" x14ac:dyDescent="0.2">
      <c r="A197" s="23"/>
      <c r="B197" s="23"/>
    </row>
    <row r="198" spans="1:2" x14ac:dyDescent="0.2">
      <c r="A198" s="23"/>
      <c r="B198" s="23"/>
    </row>
    <row r="199" spans="1:2" x14ac:dyDescent="0.2">
      <c r="A199" s="23"/>
      <c r="B199" s="23"/>
    </row>
    <row r="200" spans="1:2" x14ac:dyDescent="0.2">
      <c r="A200" s="23"/>
      <c r="B200" s="23"/>
    </row>
    <row r="201" spans="1:2" x14ac:dyDescent="0.2">
      <c r="A201" s="23"/>
      <c r="B201" s="23"/>
    </row>
    <row r="202" spans="1:2" x14ac:dyDescent="0.2">
      <c r="A202" s="23"/>
      <c r="B202" s="23"/>
    </row>
    <row r="203" spans="1:2" x14ac:dyDescent="0.2">
      <c r="A203" s="23"/>
      <c r="B203" s="23"/>
    </row>
    <row r="204" spans="1:2" x14ac:dyDescent="0.2">
      <c r="A204" s="23"/>
      <c r="B204" s="23"/>
    </row>
    <row r="205" spans="1:2" x14ac:dyDescent="0.2">
      <c r="A205" s="23"/>
      <c r="B205" s="23"/>
    </row>
    <row r="206" spans="1:2" x14ac:dyDescent="0.2">
      <c r="A206" s="23"/>
      <c r="B206" s="23"/>
    </row>
    <row r="207" spans="1:2" x14ac:dyDescent="0.2">
      <c r="A207" s="23"/>
      <c r="B207" s="23"/>
    </row>
    <row r="208" spans="1:2" x14ac:dyDescent="0.2">
      <c r="A208" s="23"/>
      <c r="B208" s="23"/>
    </row>
    <row r="209" spans="1:2" x14ac:dyDescent="0.2">
      <c r="A209" s="23"/>
      <c r="B209" s="23"/>
    </row>
    <row r="210" spans="1:2" x14ac:dyDescent="0.2">
      <c r="A210" s="23"/>
      <c r="B210" s="23"/>
    </row>
    <row r="211" spans="1:2" x14ac:dyDescent="0.2">
      <c r="A211" s="23"/>
      <c r="B211" s="23"/>
    </row>
    <row r="212" spans="1:2" x14ac:dyDescent="0.2">
      <c r="A212" s="23"/>
      <c r="B212" s="23"/>
    </row>
    <row r="213" spans="1:2" x14ac:dyDescent="0.2">
      <c r="A213" s="23"/>
      <c r="B213" s="23"/>
    </row>
    <row r="214" spans="1:2" x14ac:dyDescent="0.2">
      <c r="A214" s="23"/>
      <c r="B214" s="23"/>
    </row>
    <row r="215" spans="1:2" x14ac:dyDescent="0.2">
      <c r="A215" s="23"/>
      <c r="B215" s="23"/>
    </row>
    <row r="216" spans="1:2" x14ac:dyDescent="0.2">
      <c r="A216" s="23"/>
      <c r="B216" s="23"/>
    </row>
    <row r="217" spans="1:2" x14ac:dyDescent="0.2">
      <c r="A217" s="23"/>
      <c r="B217" s="23"/>
    </row>
    <row r="218" spans="1:2" x14ac:dyDescent="0.2">
      <c r="A218" s="23"/>
      <c r="B218" s="23"/>
    </row>
    <row r="219" spans="1:2" x14ac:dyDescent="0.2">
      <c r="A219" s="23"/>
      <c r="B219" s="23"/>
    </row>
    <row r="220" spans="1:2" x14ac:dyDescent="0.2">
      <c r="A220" s="23"/>
      <c r="B220" s="23"/>
    </row>
    <row r="221" spans="1:2" x14ac:dyDescent="0.2">
      <c r="A221" s="23"/>
      <c r="B221" s="23"/>
    </row>
    <row r="222" spans="1:2" x14ac:dyDescent="0.2">
      <c r="A222" s="23"/>
      <c r="B222" s="23"/>
    </row>
    <row r="223" spans="1:2" x14ac:dyDescent="0.2">
      <c r="A223" s="23"/>
      <c r="B223" s="23"/>
    </row>
    <row r="224" spans="1:2" x14ac:dyDescent="0.2">
      <c r="A224" s="23"/>
      <c r="B224" s="23"/>
    </row>
    <row r="225" spans="1:2" x14ac:dyDescent="0.2">
      <c r="A225" s="23"/>
      <c r="B225" s="23"/>
    </row>
    <row r="226" spans="1:2" x14ac:dyDescent="0.2">
      <c r="A226" s="23"/>
      <c r="B226" s="23"/>
    </row>
    <row r="227" spans="1:2" x14ac:dyDescent="0.2">
      <c r="A227" s="23"/>
      <c r="B227" s="23"/>
    </row>
    <row r="228" spans="1:2" x14ac:dyDescent="0.2">
      <c r="A228" s="23"/>
      <c r="B228" s="23"/>
    </row>
    <row r="229" spans="1:2" x14ac:dyDescent="0.2">
      <c r="A229" s="23"/>
      <c r="B229" s="23"/>
    </row>
    <row r="230" spans="1:2" x14ac:dyDescent="0.2">
      <c r="A230" s="23"/>
      <c r="B230" s="23"/>
    </row>
    <row r="231" spans="1:2" x14ac:dyDescent="0.2">
      <c r="A231" s="23"/>
      <c r="B231" s="23"/>
    </row>
    <row r="232" spans="1:2" x14ac:dyDescent="0.2">
      <c r="A232" s="23"/>
      <c r="B232" s="23"/>
    </row>
    <row r="233" spans="1:2" x14ac:dyDescent="0.2">
      <c r="A233" s="23"/>
      <c r="B233" s="23"/>
    </row>
    <row r="234" spans="1:2" x14ac:dyDescent="0.2">
      <c r="A234" s="23"/>
      <c r="B234" s="23"/>
    </row>
    <row r="235" spans="1:2" x14ac:dyDescent="0.2">
      <c r="A235" s="23"/>
      <c r="B235" s="23"/>
    </row>
    <row r="236" spans="1:2" x14ac:dyDescent="0.2">
      <c r="A236" s="23"/>
      <c r="B236" s="23"/>
    </row>
    <row r="237" spans="1:2" x14ac:dyDescent="0.2">
      <c r="A237" s="23"/>
      <c r="B237" s="23"/>
    </row>
    <row r="238" spans="1:2" x14ac:dyDescent="0.2">
      <c r="A238" s="23"/>
      <c r="B238" s="23"/>
    </row>
    <row r="239" spans="1:2" x14ac:dyDescent="0.2">
      <c r="A239" s="23"/>
      <c r="B239" s="23"/>
    </row>
    <row r="240" spans="1:2" x14ac:dyDescent="0.2">
      <c r="A240" s="23"/>
      <c r="B240" s="23"/>
    </row>
    <row r="241" spans="1:2" x14ac:dyDescent="0.2">
      <c r="A241" s="23"/>
      <c r="B241" s="23"/>
    </row>
    <row r="242" spans="1:2" x14ac:dyDescent="0.2">
      <c r="A242" s="23"/>
      <c r="B242" s="23"/>
    </row>
    <row r="243" spans="1:2" x14ac:dyDescent="0.2">
      <c r="A243" s="23"/>
      <c r="B243" s="23"/>
    </row>
    <row r="244" spans="1:2" x14ac:dyDescent="0.2">
      <c r="A244" s="23"/>
      <c r="B244" s="23"/>
    </row>
    <row r="245" spans="1:2" x14ac:dyDescent="0.2">
      <c r="A245" s="23"/>
      <c r="B245" s="23"/>
    </row>
    <row r="246" spans="1:2" x14ac:dyDescent="0.2">
      <c r="A246" s="23"/>
      <c r="B246" s="23"/>
    </row>
    <row r="247" spans="1:2" x14ac:dyDescent="0.2">
      <c r="A247" s="23"/>
      <c r="B247" s="23"/>
    </row>
    <row r="248" spans="1:2" x14ac:dyDescent="0.2">
      <c r="A248" s="23"/>
      <c r="B248" s="23"/>
    </row>
    <row r="249" spans="1:2" x14ac:dyDescent="0.2">
      <c r="A249" s="23"/>
      <c r="B249" s="23"/>
    </row>
    <row r="250" spans="1:2" x14ac:dyDescent="0.2">
      <c r="A250" s="23"/>
      <c r="B250" s="23"/>
    </row>
  </sheetData>
  <mergeCells count="10">
    <mergeCell ref="D16:G19"/>
    <mergeCell ref="I16:I19"/>
    <mergeCell ref="M18:N19"/>
    <mergeCell ref="D23:N25"/>
    <mergeCell ref="A1:B4"/>
    <mergeCell ref="D4:J5"/>
    <mergeCell ref="D7:N9"/>
    <mergeCell ref="D11:G14"/>
    <mergeCell ref="I11:I14"/>
    <mergeCell ref="K11:N14"/>
  </mergeCells>
  <hyperlinks>
    <hyperlink ref="I11:I13" r:id="rId1" display="Clique Aqui" xr:uid="{604D725D-61DF-4641-885E-53B1DD051577}"/>
    <hyperlink ref="M18" r:id="rId2" xr:uid="{497C7B85-EE1D-441F-940D-9EF6C3E62842}"/>
    <hyperlink ref="K18" r:id="rId3" display="tel:+55 077-98117-6733" xr:uid="{6AFB15A2-BE27-41D8-90E6-0F8DA772330A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tabColor theme="6"/>
    <pageSetUpPr autoPageBreaks="0" fitToPage="1"/>
  </sheetPr>
  <dimension ref="A1:M253"/>
  <sheetViews>
    <sheetView showGridLines="0" showRowColHeaders="0" zoomScale="70" zoomScaleNormal="70" zoomScaleSheetLayoutView="85" workbookViewId="0">
      <selection activeCell="E32" sqref="E32"/>
    </sheetView>
  </sheetViews>
  <sheetFormatPr defaultColWidth="9.296875" defaultRowHeight="22.35" customHeight="1" x14ac:dyDescent="0.2"/>
  <cols>
    <col min="1" max="1" width="19.796875" style="21" customWidth="1"/>
    <col min="2" max="2" width="1.59765625" style="9" customWidth="1"/>
    <col min="3" max="3" width="22.69921875" style="9" customWidth="1"/>
    <col min="4" max="4" width="11.19921875" style="9" customWidth="1"/>
    <col min="5" max="5" width="12.3984375" style="9" customWidth="1"/>
    <col min="6" max="6" width="22.69921875" style="9" customWidth="1"/>
    <col min="7" max="7" width="12.09765625" style="9" customWidth="1"/>
    <col min="8" max="8" width="20.59765625" style="9" customWidth="1"/>
    <col min="9" max="9" width="22.69921875" style="9" customWidth="1"/>
    <col min="10" max="10" width="17.8984375" style="9" customWidth="1"/>
    <col min="11" max="11" width="11.19921875" style="9" customWidth="1"/>
    <col min="12" max="12" width="12.3984375" style="9" customWidth="1"/>
    <col min="13" max="13" width="12.796875" style="9" customWidth="1"/>
    <col min="14" max="14" width="3.3984375" style="9" customWidth="1"/>
    <col min="15" max="15" width="5.3984375" style="9" customWidth="1"/>
    <col min="16" max="16" width="8.296875" style="9" customWidth="1"/>
    <col min="17" max="16384" width="9.296875" style="9"/>
  </cols>
  <sheetData>
    <row r="1" spans="1:13" ht="69" customHeight="1" x14ac:dyDescent="0.2">
      <c r="A1" s="63" t="s">
        <v>45</v>
      </c>
    </row>
    <row r="2" spans="1:13" ht="30" customHeight="1" x14ac:dyDescent="0.2">
      <c r="A2" s="63"/>
      <c r="C2" s="64" t="str">
        <f>IF(INDEX(SavingsBalance_RetiredPeriod,PlanYears)&gt;=0,CONCATENATE(ResultsDisplay_Success_1,"  ",ResultsDisplay_Success_2, "  ",ResultsDisplay_Success_3,"  ",ResultsDisplay_Success_4,"  ",ResultsDisplay_Success_5),CONCATENATE(ResultsDisplay_Failure_1," ",ResultsDisplay_Failure_2," ",ResultsDisplay_Failure_3," ",ResultsDisplay_Failure_4))</f>
        <v>PARABÉNS!  Aos  84 anos,  Você terá um saldo de poupança de  R$ 3.682.750.</v>
      </c>
      <c r="D2" s="64"/>
      <c r="E2" s="64"/>
      <c r="F2" s="64"/>
      <c r="G2" s="64"/>
      <c r="H2" s="64"/>
      <c r="I2" s="64"/>
      <c r="J2" s="64"/>
      <c r="K2" s="64"/>
    </row>
    <row r="3" spans="1:13" ht="157.5" customHeight="1" x14ac:dyDescent="0.2">
      <c r="A3" s="8"/>
      <c r="B3" s="70" t="s">
        <v>0</v>
      </c>
      <c r="C3" s="70"/>
      <c r="D3" s="70"/>
      <c r="E3" s="70"/>
      <c r="F3" s="70"/>
      <c r="G3" s="70"/>
      <c r="H3" s="70"/>
      <c r="I3" s="70"/>
      <c r="J3" s="70"/>
      <c r="K3" s="10"/>
    </row>
    <row r="4" spans="1:13" ht="23.25" customHeight="1" x14ac:dyDescent="0.2">
      <c r="A4" s="8"/>
    </row>
    <row r="5" spans="1:13" ht="27.75" customHeight="1" x14ac:dyDescent="0.2">
      <c r="A5" s="8"/>
    </row>
    <row r="6" spans="1:13" ht="34.9" customHeight="1" x14ac:dyDescent="0.2">
      <c r="A6" s="13"/>
    </row>
    <row r="7" spans="1:13" ht="34.9" customHeight="1" x14ac:dyDescent="0.2">
      <c r="A7" s="13"/>
    </row>
    <row r="8" spans="1:13" ht="34.9" customHeight="1" x14ac:dyDescent="0.2">
      <c r="A8" s="13"/>
    </row>
    <row r="9" spans="1:13" ht="34.9" customHeight="1" x14ac:dyDescent="0.2">
      <c r="A9" s="13"/>
    </row>
    <row r="10" spans="1:13" ht="34.9" customHeight="1" x14ac:dyDescent="0.2">
      <c r="A10" s="13"/>
    </row>
    <row r="11" spans="1:13" ht="34.9" customHeight="1" x14ac:dyDescent="0.2">
      <c r="A11" s="13"/>
    </row>
    <row r="12" spans="1:13" ht="34.9" customHeight="1" x14ac:dyDescent="0.2">
      <c r="A12" s="13"/>
    </row>
    <row r="13" spans="1:13" ht="32.25" customHeight="1" x14ac:dyDescent="0.2">
      <c r="A13" s="13"/>
      <c r="C13" s="11" t="s">
        <v>1</v>
      </c>
      <c r="E13" s="12"/>
      <c r="H13" s="12"/>
      <c r="L13" s="10"/>
      <c r="M13" s="10"/>
    </row>
    <row r="14" spans="1:13" ht="27" customHeight="1" x14ac:dyDescent="0.2">
      <c r="A14" s="13"/>
      <c r="C14" s="65" t="s">
        <v>2</v>
      </c>
      <c r="D14" s="65"/>
      <c r="E14" s="65"/>
      <c r="F14" s="65" t="s">
        <v>11</v>
      </c>
      <c r="G14" s="65"/>
      <c r="H14" s="65"/>
      <c r="I14" s="65" t="s">
        <v>19</v>
      </c>
      <c r="J14" s="65"/>
      <c r="K14" s="65"/>
    </row>
    <row r="15" spans="1:13" ht="22.15" customHeight="1" thickBot="1" x14ac:dyDescent="0.25">
      <c r="A15" s="13"/>
      <c r="C15" s="68" t="s">
        <v>3</v>
      </c>
      <c r="D15" s="68"/>
      <c r="E15" s="37">
        <v>32</v>
      </c>
      <c r="F15" s="69" t="s">
        <v>39</v>
      </c>
      <c r="G15" s="68"/>
      <c r="H15" s="37">
        <v>0</v>
      </c>
      <c r="I15" s="69" t="s">
        <v>20</v>
      </c>
      <c r="J15" s="68"/>
      <c r="K15" s="40">
        <v>0.02</v>
      </c>
    </row>
    <row r="16" spans="1:13" ht="22.15" customHeight="1" thickBot="1" x14ac:dyDescent="0.25">
      <c r="A16" s="13"/>
      <c r="C16" s="67" t="s">
        <v>40</v>
      </c>
      <c r="D16" s="67"/>
      <c r="E16" s="39">
        <v>20</v>
      </c>
      <c r="F16" s="66" t="s">
        <v>12</v>
      </c>
      <c r="G16" s="67"/>
      <c r="H16" s="38">
        <v>0</v>
      </c>
      <c r="I16" s="66" t="s">
        <v>21</v>
      </c>
      <c r="J16" s="67"/>
      <c r="K16" s="38">
        <v>0</v>
      </c>
    </row>
    <row r="17" spans="1:13" ht="22.15" customHeight="1" thickBot="1" x14ac:dyDescent="0.25">
      <c r="A17" s="13"/>
      <c r="C17" s="67" t="s">
        <v>4</v>
      </c>
      <c r="D17" s="67"/>
      <c r="E17" s="38">
        <v>0.03</v>
      </c>
      <c r="F17" s="66" t="s">
        <v>13</v>
      </c>
      <c r="G17" s="67"/>
      <c r="H17" s="39">
        <v>65</v>
      </c>
      <c r="I17" s="66" t="s">
        <v>22</v>
      </c>
      <c r="J17" s="67"/>
      <c r="K17" s="38">
        <v>0</v>
      </c>
    </row>
    <row r="18" spans="1:13" ht="22.15" customHeight="1" thickBot="1" x14ac:dyDescent="0.25">
      <c r="A18" s="13"/>
      <c r="C18" s="67" t="s">
        <v>41</v>
      </c>
      <c r="D18" s="67"/>
      <c r="E18" s="39">
        <v>20</v>
      </c>
      <c r="F18" s="66" t="s">
        <v>14</v>
      </c>
      <c r="G18" s="67"/>
      <c r="H18" s="39">
        <v>20</v>
      </c>
      <c r="I18" s="66" t="s">
        <v>23</v>
      </c>
      <c r="J18" s="67"/>
      <c r="K18" s="38">
        <v>0</v>
      </c>
    </row>
    <row r="19" spans="1:13" ht="22.15" customHeight="1" thickBot="1" x14ac:dyDescent="0.25">
      <c r="A19" s="13"/>
      <c r="C19" s="67" t="s">
        <v>42</v>
      </c>
      <c r="D19" s="67"/>
      <c r="E19" s="39">
        <v>15000</v>
      </c>
      <c r="F19" s="66" t="s">
        <v>15</v>
      </c>
      <c r="G19" s="67"/>
      <c r="H19" s="38">
        <v>0.75</v>
      </c>
      <c r="I19" s="66" t="s">
        <v>24</v>
      </c>
      <c r="J19" s="67"/>
      <c r="K19" s="38">
        <v>0</v>
      </c>
    </row>
    <row r="20" spans="1:13" ht="22.15" customHeight="1" thickBot="1" x14ac:dyDescent="0.25">
      <c r="A20" s="13"/>
      <c r="C20" s="67" t="s">
        <v>5</v>
      </c>
      <c r="D20" s="67"/>
      <c r="E20" s="38">
        <v>0</v>
      </c>
      <c r="F20" s="66" t="s">
        <v>6</v>
      </c>
      <c r="G20" s="67"/>
      <c r="H20" s="38">
        <v>6.25E-2</v>
      </c>
      <c r="I20" s="14"/>
      <c r="J20" s="14"/>
      <c r="K20" s="14"/>
    </row>
    <row r="21" spans="1:13" ht="22.15" customHeight="1" thickBot="1" x14ac:dyDescent="0.25">
      <c r="A21" s="13"/>
      <c r="C21" s="67" t="s">
        <v>6</v>
      </c>
      <c r="D21" s="67"/>
      <c r="E21" s="38">
        <v>0.05</v>
      </c>
      <c r="F21" s="14"/>
      <c r="G21" s="14"/>
      <c r="H21" s="15"/>
      <c r="I21" s="14"/>
      <c r="J21" s="14"/>
      <c r="K21" s="14"/>
    </row>
    <row r="22" spans="1:13" ht="36" customHeight="1" x14ac:dyDescent="0.2">
      <c r="A22" s="13"/>
      <c r="K22" s="10"/>
    </row>
    <row r="23" spans="1:13" ht="28.5" customHeight="1" x14ac:dyDescent="0.2">
      <c r="A23" s="13"/>
      <c r="C23" s="11" t="s">
        <v>7</v>
      </c>
      <c r="D23" s="10"/>
      <c r="E23" s="16"/>
      <c r="F23" s="10"/>
      <c r="G23" s="16"/>
      <c r="H23" s="16"/>
      <c r="I23" s="10"/>
      <c r="J23" s="10"/>
      <c r="K23" s="10"/>
      <c r="L23" s="10"/>
      <c r="M23" s="10"/>
    </row>
    <row r="24" spans="1:13" ht="41.25" customHeight="1" x14ac:dyDescent="0.2">
      <c r="A24" s="13"/>
      <c r="C24" s="41" t="s">
        <v>8</v>
      </c>
      <c r="D24" s="42" t="s">
        <v>9</v>
      </c>
      <c r="E24" s="42" t="s">
        <v>10</v>
      </c>
      <c r="F24" s="42" t="s">
        <v>16</v>
      </c>
      <c r="G24" s="42" t="s">
        <v>17</v>
      </c>
      <c r="H24" s="43" t="s">
        <v>18</v>
      </c>
      <c r="I24" s="42" t="s">
        <v>25</v>
      </c>
      <c r="J24" s="42" t="s">
        <v>26</v>
      </c>
      <c r="K24" s="10"/>
      <c r="L24" s="10"/>
      <c r="M24" s="10"/>
    </row>
    <row r="25" spans="1:13" ht="22.15" customHeight="1" x14ac:dyDescent="0.2">
      <c r="A25" s="13"/>
      <c r="C25" s="17">
        <f>IFERROR(Cálculos!B15,"")</f>
        <v>32</v>
      </c>
      <c r="D25" s="18">
        <f>IFERROR(Cálculos!C15,"")</f>
        <v>20</v>
      </c>
      <c r="E25" s="18">
        <f>IFERROR(Cálculos!F15,"")</f>
        <v>20</v>
      </c>
      <c r="F25" s="18">
        <f>IFERROR(Cálculos!G15,"")</f>
        <v>1</v>
      </c>
      <c r="G25" s="18">
        <f>IFERROR(Cálculos!H15,"")</f>
        <v>15000</v>
      </c>
      <c r="H25" s="18">
        <f>IFERROR(Cálculos!I15,"")</f>
        <v>0</v>
      </c>
      <c r="I25" s="18">
        <f>IFERROR(Cálculos!J15,"")</f>
        <v>0</v>
      </c>
      <c r="J25" s="18">
        <f>IFERROR(Cálculos!K15,"")</f>
        <v>15021</v>
      </c>
      <c r="K25" s="10"/>
      <c r="L25" s="10"/>
      <c r="M25" s="10"/>
    </row>
    <row r="26" spans="1:13" ht="22.15" customHeight="1" x14ac:dyDescent="0.2">
      <c r="A26" s="13"/>
      <c r="C26" s="19">
        <f>IFERROR(Cálculos!B16,"")</f>
        <v>33</v>
      </c>
      <c r="D26" s="20">
        <f>IFERROR(Cálculos!C16,"")</f>
        <v>20.6</v>
      </c>
      <c r="E26" s="20">
        <f>IFERROR(Cálculos!F16,"")</f>
        <v>15021</v>
      </c>
      <c r="F26" s="20">
        <f>IFERROR(Cálculos!G16,"")</f>
        <v>751.05000000000007</v>
      </c>
      <c r="G26" s="20">
        <f>IFERROR(Cálculos!H16,"")</f>
        <v>15000</v>
      </c>
      <c r="H26" s="20">
        <f>IFERROR(Cálculos!I16,"")</f>
        <v>0</v>
      </c>
      <c r="I26" s="20">
        <f>IFERROR(Cálculos!J16,"")</f>
        <v>0</v>
      </c>
      <c r="J26" s="20">
        <f>IFERROR(Cálculos!K16,"")</f>
        <v>30772.05</v>
      </c>
      <c r="K26" s="10"/>
      <c r="L26" s="10"/>
      <c r="M26" s="10"/>
    </row>
    <row r="27" spans="1:13" ht="22.15" customHeight="1" x14ac:dyDescent="0.2">
      <c r="A27" s="13"/>
      <c r="C27" s="17">
        <f>IFERROR(Cálculos!B17,"")</f>
        <v>34</v>
      </c>
      <c r="D27" s="18">
        <f>IFERROR(Cálculos!C17,"")</f>
        <v>21.218</v>
      </c>
      <c r="E27" s="18">
        <f>IFERROR(Cálculos!F17,"")</f>
        <v>30772.05</v>
      </c>
      <c r="F27" s="18">
        <f>IFERROR(Cálculos!G17,"")</f>
        <v>1538.6025</v>
      </c>
      <c r="G27" s="18">
        <f>IFERROR(Cálculos!H17,"")</f>
        <v>15000</v>
      </c>
      <c r="H27" s="18">
        <f>IFERROR(Cálculos!I17,"")</f>
        <v>0</v>
      </c>
      <c r="I27" s="18">
        <f>IFERROR(Cálculos!J17,"")</f>
        <v>0</v>
      </c>
      <c r="J27" s="18">
        <f>IFERROR(Cálculos!K17,"")</f>
        <v>47310.652499999997</v>
      </c>
      <c r="K27" s="10"/>
      <c r="L27" s="10"/>
      <c r="M27" s="10"/>
    </row>
    <row r="28" spans="1:13" ht="22.15" customHeight="1" x14ac:dyDescent="0.2">
      <c r="A28" s="13"/>
      <c r="C28" s="19">
        <f>IFERROR(Cálculos!B18,"")</f>
        <v>35</v>
      </c>
      <c r="D28" s="20">
        <f>IFERROR(Cálculos!C18,"")</f>
        <v>21.85454</v>
      </c>
      <c r="E28" s="20">
        <f>IFERROR(Cálculos!F18,"")</f>
        <v>47310.652499999997</v>
      </c>
      <c r="F28" s="20">
        <f>IFERROR(Cálculos!G18,"")</f>
        <v>2365.5326249999998</v>
      </c>
      <c r="G28" s="20">
        <f>IFERROR(Cálculos!H18,"")</f>
        <v>15000</v>
      </c>
      <c r="H28" s="20">
        <f>IFERROR(Cálculos!I18,"")</f>
        <v>0</v>
      </c>
      <c r="I28" s="20">
        <f>IFERROR(Cálculos!J18,"")</f>
        <v>0</v>
      </c>
      <c r="J28" s="20">
        <f>IFERROR(Cálculos!K18,"")</f>
        <v>64676.185124999996</v>
      </c>
      <c r="K28" s="10"/>
      <c r="L28" s="10"/>
      <c r="M28" s="10"/>
    </row>
    <row r="29" spans="1:13" ht="22.15" customHeight="1" x14ac:dyDescent="0.2">
      <c r="A29" s="13"/>
      <c r="C29" s="17">
        <f>IFERROR(Cálculos!B19,"")</f>
        <v>36</v>
      </c>
      <c r="D29" s="18">
        <f>IFERROR(Cálculos!C19,"")</f>
        <v>22.5101762</v>
      </c>
      <c r="E29" s="18">
        <f>IFERROR(Cálculos!F19,"")</f>
        <v>64676.185124999996</v>
      </c>
      <c r="F29" s="18">
        <f>IFERROR(Cálculos!G19,"")</f>
        <v>3233.8092562500001</v>
      </c>
      <c r="G29" s="18">
        <f>IFERROR(Cálculos!H19,"")</f>
        <v>15000</v>
      </c>
      <c r="H29" s="18">
        <f>IFERROR(Cálculos!I19,"")</f>
        <v>0</v>
      </c>
      <c r="I29" s="18">
        <f>IFERROR(Cálculos!J19,"")</f>
        <v>0</v>
      </c>
      <c r="J29" s="18">
        <f>IFERROR(Cálculos!K19,"")</f>
        <v>82909.994381249999</v>
      </c>
      <c r="K29" s="10"/>
      <c r="L29" s="10"/>
      <c r="M29" s="10"/>
    </row>
    <row r="30" spans="1:13" ht="22.15" customHeight="1" x14ac:dyDescent="0.2">
      <c r="A30" s="13"/>
      <c r="C30" s="19">
        <f>IFERROR(Cálculos!B20,"")</f>
        <v>37</v>
      </c>
      <c r="D30" s="20">
        <f>IFERROR(Cálculos!C20,"")</f>
        <v>23.185481486</v>
      </c>
      <c r="E30" s="20">
        <f>IFERROR(Cálculos!F20,"")</f>
        <v>82909.994381249999</v>
      </c>
      <c r="F30" s="20">
        <f>IFERROR(Cálculos!G20,"")</f>
        <v>4145.4997190624999</v>
      </c>
      <c r="G30" s="20">
        <f>IFERROR(Cálculos!H20,"")</f>
        <v>15000</v>
      </c>
      <c r="H30" s="20">
        <f>IFERROR(Cálculos!I20,"")</f>
        <v>0</v>
      </c>
      <c r="I30" s="20">
        <f>IFERROR(Cálculos!J20,"")</f>
        <v>0</v>
      </c>
      <c r="J30" s="20">
        <f>IFERROR(Cálculos!K20,"")</f>
        <v>102055.4941003125</v>
      </c>
      <c r="K30" s="10"/>
      <c r="L30" s="10"/>
      <c r="M30" s="10"/>
    </row>
    <row r="31" spans="1:13" ht="22.15" customHeight="1" x14ac:dyDescent="0.2">
      <c r="A31" s="13"/>
      <c r="C31" s="17">
        <f>IFERROR(Cálculos!B21,"")</f>
        <v>38</v>
      </c>
      <c r="D31" s="18">
        <f>IFERROR(Cálculos!C21,"")</f>
        <v>23.881045930580001</v>
      </c>
      <c r="E31" s="18">
        <f>IFERROR(Cálculos!F21,"")</f>
        <v>102055.4941003125</v>
      </c>
      <c r="F31" s="18">
        <f>IFERROR(Cálculos!G21,"")</f>
        <v>5102.7747050156249</v>
      </c>
      <c r="G31" s="18">
        <f>IFERROR(Cálculos!H21,"")</f>
        <v>15000</v>
      </c>
      <c r="H31" s="18">
        <f>IFERROR(Cálculos!I21,"")</f>
        <v>0</v>
      </c>
      <c r="I31" s="18">
        <f>IFERROR(Cálculos!J21,"")</f>
        <v>0</v>
      </c>
      <c r="J31" s="18">
        <f>IFERROR(Cálculos!K21,"")</f>
        <v>122158.26880532812</v>
      </c>
      <c r="K31" s="10"/>
      <c r="L31" s="10"/>
      <c r="M31" s="10"/>
    </row>
    <row r="32" spans="1:13" ht="22.15" customHeight="1" x14ac:dyDescent="0.2">
      <c r="A32" s="13"/>
      <c r="C32" s="19">
        <f>IFERROR(Cálculos!B22,"")</f>
        <v>39</v>
      </c>
      <c r="D32" s="20">
        <f>IFERROR(Cálculos!C22,"")</f>
        <v>24.5974773084974</v>
      </c>
      <c r="E32" s="20">
        <f>IFERROR(Cálculos!F22,"")</f>
        <v>122158.26880532812</v>
      </c>
      <c r="F32" s="20">
        <f>IFERROR(Cálculos!G22,"")</f>
        <v>6107.9134402664058</v>
      </c>
      <c r="G32" s="20">
        <f>IFERROR(Cálculos!H22,"")</f>
        <v>15000</v>
      </c>
      <c r="H32" s="20">
        <f>IFERROR(Cálculos!I22,"")</f>
        <v>0</v>
      </c>
      <c r="I32" s="20">
        <f>IFERROR(Cálculos!J22,"")</f>
        <v>0</v>
      </c>
      <c r="J32" s="20">
        <f>IFERROR(Cálculos!K22,"")</f>
        <v>143266.18224559451</v>
      </c>
      <c r="K32" s="10"/>
      <c r="L32" s="10"/>
      <c r="M32" s="10"/>
    </row>
    <row r="33" spans="1:13" ht="22.15" customHeight="1" x14ac:dyDescent="0.2">
      <c r="A33" s="13"/>
      <c r="C33" s="17">
        <f>IFERROR(Cálculos!B23,"")</f>
        <v>40</v>
      </c>
      <c r="D33" s="18">
        <f>IFERROR(Cálculos!C23,"")</f>
        <v>25.335401627752322</v>
      </c>
      <c r="E33" s="18">
        <f>IFERROR(Cálculos!F23,"")</f>
        <v>143266.18224559451</v>
      </c>
      <c r="F33" s="18">
        <f>IFERROR(Cálculos!G23,"")</f>
        <v>7163.3091122797259</v>
      </c>
      <c r="G33" s="18">
        <f>IFERROR(Cálculos!H23,"")</f>
        <v>15000</v>
      </c>
      <c r="H33" s="18">
        <f>IFERROR(Cálculos!I23,"")</f>
        <v>0</v>
      </c>
      <c r="I33" s="18">
        <f>IFERROR(Cálculos!J23,"")</f>
        <v>0</v>
      </c>
      <c r="J33" s="18">
        <f>IFERROR(Cálculos!K23,"")</f>
        <v>165429.49135787424</v>
      </c>
      <c r="K33" s="10"/>
      <c r="L33" s="10"/>
      <c r="M33" s="10"/>
    </row>
    <row r="34" spans="1:13" ht="22.15" customHeight="1" x14ac:dyDescent="0.2">
      <c r="A34" s="13"/>
      <c r="C34" s="19">
        <f>IFERROR(Cálculos!B24,"")</f>
        <v>41</v>
      </c>
      <c r="D34" s="20">
        <f>IFERROR(Cálculos!C24,"")</f>
        <v>26.095463676584892</v>
      </c>
      <c r="E34" s="20">
        <f>IFERROR(Cálculos!F24,"")</f>
        <v>165429.49135787424</v>
      </c>
      <c r="F34" s="20">
        <f>IFERROR(Cálculos!G24,"")</f>
        <v>8271.4745678937124</v>
      </c>
      <c r="G34" s="20">
        <f>IFERROR(Cálculos!H24,"")</f>
        <v>15000</v>
      </c>
      <c r="H34" s="20">
        <f>IFERROR(Cálculos!I24,"")</f>
        <v>0</v>
      </c>
      <c r="I34" s="20">
        <f>IFERROR(Cálculos!J24,"")</f>
        <v>0</v>
      </c>
      <c r="J34" s="20">
        <f>IFERROR(Cálculos!K24,"")</f>
        <v>188700.96592576796</v>
      </c>
      <c r="K34" s="10"/>
      <c r="L34" s="10"/>
      <c r="M34" s="10"/>
    </row>
    <row r="35" spans="1:13" ht="22.15" customHeight="1" x14ac:dyDescent="0.2">
      <c r="A35" s="13"/>
      <c r="C35" s="17">
        <f>IFERROR(Cálculos!B25,"")</f>
        <v>42</v>
      </c>
      <c r="D35" s="18">
        <f>IFERROR(Cálculos!C25,"")</f>
        <v>26.878327586882438</v>
      </c>
      <c r="E35" s="18">
        <f>IFERROR(Cálculos!F25,"")</f>
        <v>188700.96592576796</v>
      </c>
      <c r="F35" s="18">
        <f>IFERROR(Cálculos!G25,"")</f>
        <v>9435.048296288398</v>
      </c>
      <c r="G35" s="18">
        <f>IFERROR(Cálculos!H25,"")</f>
        <v>15000</v>
      </c>
      <c r="H35" s="18">
        <f>IFERROR(Cálculos!I25,"")</f>
        <v>0</v>
      </c>
      <c r="I35" s="18">
        <f>IFERROR(Cálculos!J25,"")</f>
        <v>0</v>
      </c>
      <c r="J35" s="18">
        <f>IFERROR(Cálculos!K25,"")</f>
        <v>213136.01422205637</v>
      </c>
      <c r="K35" s="10"/>
      <c r="L35" s="10"/>
      <c r="M35" s="10"/>
    </row>
    <row r="36" spans="1:13" ht="22.15" customHeight="1" x14ac:dyDescent="0.2">
      <c r="A36" s="13"/>
      <c r="C36" s="19">
        <f>IFERROR(Cálculos!B26,"")</f>
        <v>43</v>
      </c>
      <c r="D36" s="20">
        <f>IFERROR(Cálculos!C26,"")</f>
        <v>27.68467741448891</v>
      </c>
      <c r="E36" s="20">
        <f>IFERROR(Cálculos!F26,"")</f>
        <v>213136.01422205637</v>
      </c>
      <c r="F36" s="20">
        <f>IFERROR(Cálculos!G26,"")</f>
        <v>10656.80071110282</v>
      </c>
      <c r="G36" s="20">
        <f>IFERROR(Cálculos!H26,"")</f>
        <v>15000</v>
      </c>
      <c r="H36" s="20">
        <f>IFERROR(Cálculos!I26,"")</f>
        <v>0</v>
      </c>
      <c r="I36" s="20">
        <f>IFERROR(Cálculos!J26,"")</f>
        <v>0</v>
      </c>
      <c r="J36" s="20">
        <f>IFERROR(Cálculos!K26,"")</f>
        <v>238792.81493315918</v>
      </c>
      <c r="K36" s="10"/>
      <c r="L36" s="10"/>
      <c r="M36" s="10"/>
    </row>
    <row r="37" spans="1:13" ht="22.15" customHeight="1" x14ac:dyDescent="0.2">
      <c r="A37" s="13"/>
      <c r="C37" s="17">
        <f>IFERROR(Cálculos!B27,"")</f>
        <v>44</v>
      </c>
      <c r="D37" s="18">
        <f>IFERROR(Cálculos!C27,"")</f>
        <v>28.515217736923578</v>
      </c>
      <c r="E37" s="18">
        <f>IFERROR(Cálculos!F27,"")</f>
        <v>238792.81493315918</v>
      </c>
      <c r="F37" s="18">
        <f>IFERROR(Cálculos!G27,"")</f>
        <v>11939.64074665796</v>
      </c>
      <c r="G37" s="18">
        <f>IFERROR(Cálculos!H27,"")</f>
        <v>15000</v>
      </c>
      <c r="H37" s="18">
        <f>IFERROR(Cálculos!I27,"")</f>
        <v>0</v>
      </c>
      <c r="I37" s="18">
        <f>IFERROR(Cálculos!J27,"")</f>
        <v>0</v>
      </c>
      <c r="J37" s="18">
        <f>IFERROR(Cálculos!K27,"")</f>
        <v>265732.45567981713</v>
      </c>
      <c r="K37" s="10"/>
      <c r="L37" s="10"/>
      <c r="M37" s="10"/>
    </row>
    <row r="38" spans="1:13" ht="22.15" customHeight="1" x14ac:dyDescent="0.2">
      <c r="A38" s="13"/>
      <c r="C38" s="19">
        <f>IFERROR(Cálculos!B28,"")</f>
        <v>45</v>
      </c>
      <c r="D38" s="20">
        <f>IFERROR(Cálculos!C28,"")</f>
        <v>29.370674269031284</v>
      </c>
      <c r="E38" s="20">
        <f>IFERROR(Cálculos!F28,"")</f>
        <v>265732.45567981713</v>
      </c>
      <c r="F38" s="20">
        <f>IFERROR(Cálculos!G28,"")</f>
        <v>13286.622783990857</v>
      </c>
      <c r="G38" s="20">
        <f>IFERROR(Cálculos!H28,"")</f>
        <v>15000</v>
      </c>
      <c r="H38" s="20">
        <f>IFERROR(Cálculos!I28,"")</f>
        <v>0</v>
      </c>
      <c r="I38" s="20">
        <f>IFERROR(Cálculos!J28,"")</f>
        <v>0</v>
      </c>
      <c r="J38" s="20">
        <f>IFERROR(Cálculos!K28,"")</f>
        <v>294019.07846380799</v>
      </c>
      <c r="K38" s="10"/>
      <c r="L38" s="10"/>
      <c r="M38" s="10"/>
    </row>
    <row r="39" spans="1:13" ht="22.15" customHeight="1" x14ac:dyDescent="0.2">
      <c r="A39" s="13"/>
      <c r="C39" s="17">
        <f>IFERROR(Cálculos!B29,"")</f>
        <v>46</v>
      </c>
      <c r="D39" s="18">
        <f>IFERROR(Cálculos!C29,"")</f>
        <v>30.251794497102221</v>
      </c>
      <c r="E39" s="18">
        <f>IFERROR(Cálculos!F29,"")</f>
        <v>294019.07846380799</v>
      </c>
      <c r="F39" s="18">
        <f>IFERROR(Cálculos!G29,"")</f>
        <v>14700.9539231904</v>
      </c>
      <c r="G39" s="18">
        <f>IFERROR(Cálculos!H29,"")</f>
        <v>15000</v>
      </c>
      <c r="H39" s="18">
        <f>IFERROR(Cálculos!I29,"")</f>
        <v>0</v>
      </c>
      <c r="I39" s="18">
        <f>IFERROR(Cálculos!J29,"")</f>
        <v>0</v>
      </c>
      <c r="J39" s="18">
        <f>IFERROR(Cálculos!K29,"")</f>
        <v>323720.03238699841</v>
      </c>
      <c r="K39" s="10"/>
      <c r="L39" s="10"/>
      <c r="M39" s="10"/>
    </row>
    <row r="40" spans="1:13" ht="22.15" customHeight="1" x14ac:dyDescent="0.2">
      <c r="A40" s="13"/>
      <c r="C40" s="19">
        <f>IFERROR(Cálculos!B30,"")</f>
        <v>47</v>
      </c>
      <c r="D40" s="20">
        <f>IFERROR(Cálculos!C30,"")</f>
        <v>31.159348332015288</v>
      </c>
      <c r="E40" s="20">
        <f>IFERROR(Cálculos!F30,"")</f>
        <v>323720.03238699841</v>
      </c>
      <c r="F40" s="20">
        <f>IFERROR(Cálculos!G30,"")</f>
        <v>16186.001619349921</v>
      </c>
      <c r="G40" s="20">
        <f>IFERROR(Cálculos!H30,"")</f>
        <v>15000</v>
      </c>
      <c r="H40" s="20">
        <f>IFERROR(Cálculos!I30,"")</f>
        <v>0</v>
      </c>
      <c r="I40" s="20">
        <f>IFERROR(Cálculos!J30,"")</f>
        <v>0</v>
      </c>
      <c r="J40" s="20">
        <f>IFERROR(Cálculos!K30,"")</f>
        <v>354906.03400634835</v>
      </c>
      <c r="K40" s="10"/>
      <c r="L40" s="10"/>
      <c r="M40" s="10"/>
    </row>
    <row r="41" spans="1:13" ht="22.15" customHeight="1" x14ac:dyDescent="0.2">
      <c r="A41" s="13"/>
      <c r="C41" s="17">
        <f>IFERROR(Cálculos!B31,"")</f>
        <v>48</v>
      </c>
      <c r="D41" s="18">
        <f>IFERROR(Cálculos!C31,"")</f>
        <v>32.094128781975748</v>
      </c>
      <c r="E41" s="18">
        <f>IFERROR(Cálculos!F31,"")</f>
        <v>354906.03400634835</v>
      </c>
      <c r="F41" s="18">
        <f>IFERROR(Cálculos!G31,"")</f>
        <v>17745.301700317417</v>
      </c>
      <c r="G41" s="18">
        <f>IFERROR(Cálculos!H31,"")</f>
        <v>15000</v>
      </c>
      <c r="H41" s="18">
        <f>IFERROR(Cálculos!I31,"")</f>
        <v>0</v>
      </c>
      <c r="I41" s="18">
        <f>IFERROR(Cálculos!J31,"")</f>
        <v>0</v>
      </c>
      <c r="J41" s="18">
        <f>IFERROR(Cálculos!K31,"")</f>
        <v>387651.33570666576</v>
      </c>
      <c r="K41" s="10"/>
      <c r="L41" s="10"/>
      <c r="M41" s="10"/>
    </row>
    <row r="42" spans="1:13" ht="22.15" customHeight="1" x14ac:dyDescent="0.2">
      <c r="A42" s="13"/>
      <c r="C42" s="19">
        <f>IFERROR(Cálculos!B32,"")</f>
        <v>49</v>
      </c>
      <c r="D42" s="20">
        <f>IFERROR(Cálculos!C32,"")</f>
        <v>33.056952645435018</v>
      </c>
      <c r="E42" s="20">
        <f>IFERROR(Cálculos!F32,"")</f>
        <v>387651.33570666576</v>
      </c>
      <c r="F42" s="20">
        <f>IFERROR(Cálculos!G32,"")</f>
        <v>19382.566785333289</v>
      </c>
      <c r="G42" s="20">
        <f>IFERROR(Cálculos!H32,"")</f>
        <v>15000</v>
      </c>
      <c r="H42" s="20">
        <f>IFERROR(Cálculos!I32,"")</f>
        <v>0</v>
      </c>
      <c r="I42" s="20">
        <f>IFERROR(Cálculos!J32,"")</f>
        <v>0</v>
      </c>
      <c r="J42" s="20">
        <f>IFERROR(Cálculos!K32,"")</f>
        <v>422033.90249199903</v>
      </c>
      <c r="K42" s="10"/>
      <c r="L42" s="10"/>
      <c r="M42" s="10"/>
    </row>
    <row r="43" spans="1:13" ht="22.15" customHeight="1" x14ac:dyDescent="0.2">
      <c r="A43" s="13"/>
      <c r="C43" s="17">
        <f>IFERROR(Cálculos!B33,"")</f>
        <v>50</v>
      </c>
      <c r="D43" s="18">
        <f>IFERROR(Cálculos!C33,"")</f>
        <v>34.048661224798067</v>
      </c>
      <c r="E43" s="18">
        <f>IFERROR(Cálculos!F33,"")</f>
        <v>422033.90249199903</v>
      </c>
      <c r="F43" s="18">
        <f>IFERROR(Cálculos!G33,"")</f>
        <v>21101.695124599952</v>
      </c>
      <c r="G43" s="18">
        <f>IFERROR(Cálculos!H33,"")</f>
        <v>15000</v>
      </c>
      <c r="H43" s="18">
        <f>IFERROR(Cálculos!I33,"")</f>
        <v>0</v>
      </c>
      <c r="I43" s="18">
        <f>IFERROR(Cálculos!J33,"")</f>
        <v>0</v>
      </c>
      <c r="J43" s="18">
        <f>IFERROR(Cálculos!K33,"")</f>
        <v>458135.597616599</v>
      </c>
      <c r="K43" s="10"/>
      <c r="L43" s="10"/>
      <c r="M43" s="10"/>
    </row>
    <row r="44" spans="1:13" ht="22.15" customHeight="1" x14ac:dyDescent="0.2">
      <c r="A44" s="13"/>
      <c r="C44" s="19">
        <f>IFERROR(Cálculos!B34,"")</f>
        <v>51</v>
      </c>
      <c r="D44" s="20">
        <f>IFERROR(Cálculos!C34,"")</f>
        <v>35.070121061542011</v>
      </c>
      <c r="E44" s="20">
        <f>IFERROR(Cálculos!F34,"")</f>
        <v>458135.597616599</v>
      </c>
      <c r="F44" s="20">
        <f>IFERROR(Cálculos!G34,"")</f>
        <v>22906.779880829952</v>
      </c>
      <c r="G44" s="20">
        <f>IFERROR(Cálculos!H34,"")</f>
        <v>15000</v>
      </c>
      <c r="H44" s="20">
        <f>IFERROR(Cálculos!I34,"")</f>
        <v>0</v>
      </c>
      <c r="I44" s="20">
        <f>IFERROR(Cálculos!J34,"")</f>
        <v>0</v>
      </c>
      <c r="J44" s="20">
        <f>IFERROR(Cálculos!K34,"")</f>
        <v>496042.37749742897</v>
      </c>
      <c r="K44" s="10"/>
    </row>
    <row r="45" spans="1:13" ht="22.15" customHeight="1" x14ac:dyDescent="0.2">
      <c r="A45" s="13"/>
      <c r="C45" s="17">
        <f>IFERROR(Cálculos!B35,"")</f>
        <v>52</v>
      </c>
      <c r="D45" s="18">
        <f>IFERROR(Cálculos!C35,"")</f>
        <v>36.122224693388269</v>
      </c>
      <c r="E45" s="18">
        <f>IFERROR(Cálculos!F35,"")</f>
        <v>496042.37749742897</v>
      </c>
      <c r="F45" s="18">
        <f>IFERROR(Cálculos!G35,"")</f>
        <v>24802.118874871448</v>
      </c>
      <c r="G45" s="18">
        <f>IFERROR(Cálculos!H35,"")</f>
        <v>15000</v>
      </c>
      <c r="H45" s="18">
        <f>IFERROR(Cálculos!I35,"")</f>
        <v>0</v>
      </c>
      <c r="I45" s="18">
        <f>IFERROR(Cálculos!J35,"")</f>
        <v>0</v>
      </c>
      <c r="J45" s="18">
        <f>IFERROR(Cálculos!K35,"")</f>
        <v>535844.49637230043</v>
      </c>
      <c r="K45" s="10"/>
    </row>
    <row r="46" spans="1:13" ht="22.15" customHeight="1" x14ac:dyDescent="0.2">
      <c r="A46" s="13"/>
      <c r="C46" s="19">
        <f>IFERROR(Cálculos!B36,"")</f>
        <v>53</v>
      </c>
      <c r="D46" s="20">
        <f>IFERROR(Cálculos!C36,"")</f>
        <v>37.205891434189915</v>
      </c>
      <c r="E46" s="20">
        <f>IFERROR(Cálculos!F36,"")</f>
        <v>535844.49637230043</v>
      </c>
      <c r="F46" s="20">
        <f>IFERROR(Cálculos!G36,"")</f>
        <v>26792.224818615025</v>
      </c>
      <c r="G46" s="20">
        <f>IFERROR(Cálculos!H36,"")</f>
        <v>15000</v>
      </c>
      <c r="H46" s="20">
        <f>IFERROR(Cálculos!I36,"")</f>
        <v>0</v>
      </c>
      <c r="I46" s="20">
        <f>IFERROR(Cálculos!J36,"")</f>
        <v>0</v>
      </c>
      <c r="J46" s="20">
        <f>IFERROR(Cálculos!K36,"")</f>
        <v>577636.72119091544</v>
      </c>
      <c r="K46" s="10"/>
    </row>
    <row r="47" spans="1:13" ht="22.15" customHeight="1" x14ac:dyDescent="0.2">
      <c r="A47" s="13"/>
      <c r="C47" s="17">
        <f>IFERROR(Cálculos!B37,"")</f>
        <v>54</v>
      </c>
      <c r="D47" s="18">
        <f>IFERROR(Cálculos!C37,"")</f>
        <v>38.322068177215613</v>
      </c>
      <c r="E47" s="18">
        <f>IFERROR(Cálculos!F37,"")</f>
        <v>577636.72119091544</v>
      </c>
      <c r="F47" s="18">
        <f>IFERROR(Cálculos!G37,"")</f>
        <v>28881.836059545774</v>
      </c>
      <c r="G47" s="18">
        <f>IFERROR(Cálculos!H37,"")</f>
        <v>15000</v>
      </c>
      <c r="H47" s="18">
        <f>IFERROR(Cálculos!I37,"")</f>
        <v>0</v>
      </c>
      <c r="I47" s="18">
        <f>IFERROR(Cálculos!J37,"")</f>
        <v>0</v>
      </c>
      <c r="J47" s="18">
        <f>IFERROR(Cálculos!K37,"")</f>
        <v>621518.55725046119</v>
      </c>
      <c r="K47" s="10"/>
    </row>
    <row r="48" spans="1:13" ht="22.15" customHeight="1" x14ac:dyDescent="0.2">
      <c r="A48" s="13"/>
      <c r="C48" s="19">
        <f>IFERROR(Cálculos!B38,"")</f>
        <v>55</v>
      </c>
      <c r="D48" s="20">
        <f>IFERROR(Cálculos!C38,"")</f>
        <v>39.471730222532081</v>
      </c>
      <c r="E48" s="20">
        <f>IFERROR(Cálculos!F38,"")</f>
        <v>621518.55725046119</v>
      </c>
      <c r="F48" s="20">
        <f>IFERROR(Cálculos!G38,"")</f>
        <v>31075.927862523062</v>
      </c>
      <c r="G48" s="20">
        <f>IFERROR(Cálculos!H38,"")</f>
        <v>15000</v>
      </c>
      <c r="H48" s="20">
        <f>IFERROR(Cálculos!I38,"")</f>
        <v>0</v>
      </c>
      <c r="I48" s="20">
        <f>IFERROR(Cálculos!J38,"")</f>
        <v>0</v>
      </c>
      <c r="J48" s="20">
        <f>IFERROR(Cálculos!K38,"")</f>
        <v>667594.4851129842</v>
      </c>
      <c r="K48" s="10"/>
    </row>
    <row r="49" spans="1:11" ht="22.15" customHeight="1" x14ac:dyDescent="0.2">
      <c r="A49" s="13"/>
      <c r="C49" s="17">
        <f>IFERROR(Cálculos!B39,"")</f>
        <v>56</v>
      </c>
      <c r="D49" s="18">
        <f>IFERROR(Cálculos!C39,"")</f>
        <v>40.655882129208045</v>
      </c>
      <c r="E49" s="18">
        <f>IFERROR(Cálculos!F39,"")</f>
        <v>667594.4851129842</v>
      </c>
      <c r="F49" s="18">
        <f>IFERROR(Cálculos!G39,"")</f>
        <v>33379.724255649213</v>
      </c>
      <c r="G49" s="18">
        <f>IFERROR(Cálculos!H39,"")</f>
        <v>15000</v>
      </c>
      <c r="H49" s="18">
        <f>IFERROR(Cálculos!I39,"")</f>
        <v>0</v>
      </c>
      <c r="I49" s="18">
        <f>IFERROR(Cálculos!J39,"")</f>
        <v>0</v>
      </c>
      <c r="J49" s="18">
        <f>IFERROR(Cálculos!K39,"")</f>
        <v>715974.20936863346</v>
      </c>
      <c r="K49" s="10"/>
    </row>
    <row r="50" spans="1:11" ht="22.15" customHeight="1" x14ac:dyDescent="0.2">
      <c r="A50" s="13"/>
      <c r="C50" s="19">
        <f>IFERROR(Cálculos!B40,"")</f>
        <v>57</v>
      </c>
      <c r="D50" s="20">
        <f>IFERROR(Cálculos!C40,"")</f>
        <v>41.875558593084286</v>
      </c>
      <c r="E50" s="20">
        <f>IFERROR(Cálculos!F40,"")</f>
        <v>715974.20936863346</v>
      </c>
      <c r="F50" s="20">
        <f>IFERROR(Cálculos!G40,"")</f>
        <v>35798.710468431673</v>
      </c>
      <c r="G50" s="20">
        <f>IFERROR(Cálculos!H40,"")</f>
        <v>15000</v>
      </c>
      <c r="H50" s="20">
        <f>IFERROR(Cálculos!I40,"")</f>
        <v>0</v>
      </c>
      <c r="I50" s="20">
        <f>IFERROR(Cálculos!J40,"")</f>
        <v>0</v>
      </c>
      <c r="J50" s="20">
        <f>IFERROR(Cálculos!K40,"")</f>
        <v>766772.91983706516</v>
      </c>
      <c r="K50" s="10"/>
    </row>
    <row r="51" spans="1:11" ht="22.15" customHeight="1" x14ac:dyDescent="0.2">
      <c r="A51" s="13"/>
      <c r="C51" s="17">
        <f>IFERROR(Cálculos!B41,"")</f>
        <v>58</v>
      </c>
      <c r="D51" s="18">
        <f>IFERROR(Cálculos!C41,"")</f>
        <v>43.131825350876817</v>
      </c>
      <c r="E51" s="18">
        <f>IFERROR(Cálculos!F41,"")</f>
        <v>766772.91983706516</v>
      </c>
      <c r="F51" s="18">
        <f>IFERROR(Cálculos!G41,"")</f>
        <v>38338.645991853256</v>
      </c>
      <c r="G51" s="18">
        <f>IFERROR(Cálculos!H41,"")</f>
        <v>15000</v>
      </c>
      <c r="H51" s="18">
        <f>IFERROR(Cálculos!I41,"")</f>
        <v>0</v>
      </c>
      <c r="I51" s="18">
        <f>IFERROR(Cálculos!J41,"")</f>
        <v>0</v>
      </c>
      <c r="J51" s="18">
        <f>IFERROR(Cálculos!K41,"")</f>
        <v>820111.56582891836</v>
      </c>
      <c r="K51" s="10"/>
    </row>
    <row r="52" spans="1:11" ht="22.15" customHeight="1" x14ac:dyDescent="0.2">
      <c r="A52" s="13"/>
      <c r="C52" s="19">
        <f>IFERROR(Cálculos!B42,"")</f>
        <v>59</v>
      </c>
      <c r="D52" s="20">
        <f>IFERROR(Cálculos!C42,"")</f>
        <v>44.425780111403121</v>
      </c>
      <c r="E52" s="20">
        <f>IFERROR(Cálculos!F42,"")</f>
        <v>820111.56582891836</v>
      </c>
      <c r="F52" s="20">
        <f>IFERROR(Cálculos!G42,"")</f>
        <v>41005.57829144592</v>
      </c>
      <c r="G52" s="20">
        <f>IFERROR(Cálculos!H42,"")</f>
        <v>15000</v>
      </c>
      <c r="H52" s="20">
        <f>IFERROR(Cálculos!I42,"")</f>
        <v>0</v>
      </c>
      <c r="I52" s="20">
        <f>IFERROR(Cálculos!J42,"")</f>
        <v>0</v>
      </c>
      <c r="J52" s="20">
        <f>IFERROR(Cálculos!K42,"")</f>
        <v>876117.14412036433</v>
      </c>
      <c r="K52" s="10"/>
    </row>
    <row r="53" spans="1:11" ht="22.15" customHeight="1" x14ac:dyDescent="0.2">
      <c r="A53" s="13"/>
      <c r="C53" s="17">
        <f>IFERROR(Cálculos!B43,"")</f>
        <v>60</v>
      </c>
      <c r="D53" s="18">
        <f>IFERROR(Cálculos!C43,"")</f>
        <v>45.758553514745216</v>
      </c>
      <c r="E53" s="18">
        <f>IFERROR(Cálculos!F43,"")</f>
        <v>876117.14412036433</v>
      </c>
      <c r="F53" s="18">
        <f>IFERROR(Cálculos!G43,"")</f>
        <v>43805.85720601822</v>
      </c>
      <c r="G53" s="18">
        <f>IFERROR(Cálculos!H43,"")</f>
        <v>15000</v>
      </c>
      <c r="H53" s="18">
        <f>IFERROR(Cálculos!I43,"")</f>
        <v>0</v>
      </c>
      <c r="I53" s="18">
        <f>IFERROR(Cálculos!J43,"")</f>
        <v>0</v>
      </c>
      <c r="J53" s="18">
        <f>IFERROR(Cálculos!K43,"")</f>
        <v>934923.00132638251</v>
      </c>
    </row>
    <row r="54" spans="1:11" ht="22.15" customHeight="1" x14ac:dyDescent="0.2">
      <c r="A54" s="13"/>
      <c r="C54" s="19">
        <f>IFERROR(Cálculos!B44,"")</f>
        <v>61</v>
      </c>
      <c r="D54" s="20">
        <f>IFERROR(Cálculos!C44,"")</f>
        <v>47.131310120187571</v>
      </c>
      <c r="E54" s="20">
        <f>IFERROR(Cálculos!F44,"")</f>
        <v>934923.00132638251</v>
      </c>
      <c r="F54" s="20">
        <f>IFERROR(Cálculos!G44,"")</f>
        <v>46746.150066319125</v>
      </c>
      <c r="G54" s="20">
        <f>IFERROR(Cálculos!H44,"")</f>
        <v>15000</v>
      </c>
      <c r="H54" s="20">
        <f>IFERROR(Cálculos!I44,"")</f>
        <v>0</v>
      </c>
      <c r="I54" s="20">
        <f>IFERROR(Cálculos!J44,"")</f>
        <v>0</v>
      </c>
      <c r="J54" s="20">
        <f>IFERROR(Cálculos!K44,"")</f>
        <v>996669.15139270166</v>
      </c>
    </row>
    <row r="55" spans="1:11" ht="22.15" customHeight="1" x14ac:dyDescent="0.2">
      <c r="A55" s="13"/>
      <c r="C55" s="17">
        <f>IFERROR(Cálculos!B45,"")</f>
        <v>62</v>
      </c>
      <c r="D55" s="18">
        <f>IFERROR(Cálculos!C45,"")</f>
        <v>48.545249423793202</v>
      </c>
      <c r="E55" s="18">
        <f>IFERROR(Cálculos!F45,"")</f>
        <v>996669.15139270166</v>
      </c>
      <c r="F55" s="18">
        <f>IFERROR(Cálculos!G45,"")</f>
        <v>49833.457569635088</v>
      </c>
      <c r="G55" s="18">
        <f>IFERROR(Cálculos!H45,"")</f>
        <v>15000</v>
      </c>
      <c r="H55" s="18">
        <f>IFERROR(Cálculos!I45,"")</f>
        <v>0</v>
      </c>
      <c r="I55" s="18">
        <f>IFERROR(Cálculos!J45,"")</f>
        <v>0</v>
      </c>
      <c r="J55" s="18">
        <f>IFERROR(Cálculos!K45,"")</f>
        <v>1061502.6089623368</v>
      </c>
    </row>
    <row r="56" spans="1:11" ht="22.15" customHeight="1" x14ac:dyDescent="0.2">
      <c r="A56" s="13"/>
      <c r="C56" s="17">
        <f>IFERROR(Cálculos!B46,"")</f>
        <v>63</v>
      </c>
      <c r="D56" s="18">
        <f>IFERROR(Cálculos!C46,"")</f>
        <v>50.001606906507</v>
      </c>
      <c r="E56" s="18">
        <f>IFERROR(Cálculos!F46,"")</f>
        <v>1061502.6089623368</v>
      </c>
      <c r="F56" s="18">
        <f>IFERROR(Cálculos!G46,"")</f>
        <v>53075.130448116841</v>
      </c>
      <c r="G56" s="18">
        <f>IFERROR(Cálculos!H46,"")</f>
        <v>15000</v>
      </c>
      <c r="H56" s="18">
        <f>IFERROR(Cálculos!I46,"")</f>
        <v>0</v>
      </c>
      <c r="I56" s="18">
        <f>IFERROR(Cálculos!J46,"")</f>
        <v>0</v>
      </c>
      <c r="J56" s="18">
        <f>IFERROR(Cálculos!K46,"")</f>
        <v>1129577.7394104537</v>
      </c>
    </row>
    <row r="57" spans="1:11" ht="22.15" customHeight="1" x14ac:dyDescent="0.2">
      <c r="A57" s="13"/>
      <c r="C57" s="17">
        <f>IFERROR(Cálculos!B47,"")</f>
        <v>64</v>
      </c>
      <c r="D57" s="18">
        <f>IFERROR(Cálculos!C47,"")</f>
        <v>51.501655113702213</v>
      </c>
      <c r="E57" s="18">
        <f>IFERROR(Cálculos!F47,"")</f>
        <v>1129577.7394104537</v>
      </c>
      <c r="F57" s="18">
        <f>IFERROR(Cálculos!G47,"")</f>
        <v>56478.88697052269</v>
      </c>
      <c r="G57" s="18">
        <f>IFERROR(Cálculos!H47,"")</f>
        <v>15000</v>
      </c>
      <c r="H57" s="18">
        <f>IFERROR(Cálculos!I47,"")</f>
        <v>0</v>
      </c>
      <c r="I57" s="18">
        <f>IFERROR(Cálculos!J47,"")</f>
        <v>0</v>
      </c>
      <c r="J57" s="18">
        <f>IFERROR(Cálculos!K47,"")</f>
        <v>1201056.6263809763</v>
      </c>
    </row>
    <row r="58" spans="1:11" ht="22.15" customHeight="1" x14ac:dyDescent="0.2">
      <c r="A58" s="13"/>
      <c r="C58" s="17">
        <f>IFERROR(Cálculos!B48,"")</f>
        <v>65</v>
      </c>
      <c r="D58" s="18">
        <f>IFERROR(Cálculos!C48,"")</f>
        <v>53.046704767113283</v>
      </c>
      <c r="E58" s="18">
        <f>IFERROR(Cálculos!F48,"")</f>
        <v>1201056.6263809763</v>
      </c>
      <c r="F58" s="18">
        <f>IFERROR(Cálculos!G48,"")</f>
        <v>60052.831319048819</v>
      </c>
      <c r="G58" s="18">
        <f>IFERROR(Cálculos!H48,"")</f>
        <v>15000</v>
      </c>
      <c r="H58" s="18">
        <f>IFERROR(Cálculos!I48,"")</f>
        <v>0</v>
      </c>
      <c r="I58" s="18">
        <f>IFERROR(Cálculos!J48,"")</f>
        <v>0</v>
      </c>
      <c r="J58" s="18">
        <f>IFERROR(Cálculos!K48,"")</f>
        <v>1276109.4577000251</v>
      </c>
    </row>
    <row r="59" spans="1:11" ht="22.15" customHeight="1" x14ac:dyDescent="0.2">
      <c r="A59" s="13"/>
      <c r="C59" s="17">
        <f>IFERROR(Cálculos!B49,"")</f>
        <v>66</v>
      </c>
      <c r="D59" s="18">
        <f>IFERROR(Cálculos!C49,"")</f>
        <v>54.638105910126683</v>
      </c>
      <c r="E59" s="18">
        <f>IFERROR(Cálculos!F49,"")</f>
        <v>1276109.4577000251</v>
      </c>
      <c r="F59" s="18">
        <f>IFERROR(Cálculos!G49,"")</f>
        <v>63805.472885001254</v>
      </c>
      <c r="G59" s="18">
        <f>IFERROR(Cálculos!H49,"")</f>
        <v>15000</v>
      </c>
      <c r="H59" s="18">
        <f>IFERROR(Cálculos!I49,"")</f>
        <v>0</v>
      </c>
      <c r="I59" s="18">
        <f>IFERROR(Cálculos!J49,"")</f>
        <v>0</v>
      </c>
      <c r="J59" s="18">
        <f>IFERROR(Cálculos!K49,"")</f>
        <v>1354914.9305850263</v>
      </c>
    </row>
    <row r="60" spans="1:11" ht="22.35" customHeight="1" x14ac:dyDescent="0.2">
      <c r="A60" s="13"/>
      <c r="C60" s="17">
        <f>IFERROR(Cálculos!B50,"")</f>
        <v>67</v>
      </c>
      <c r="D60" s="18">
        <f>IFERROR(Cálculos!C50,"")</f>
        <v>56.277249087430484</v>
      </c>
      <c r="E60" s="18">
        <f>IFERROR(Cálculos!F50,"")</f>
        <v>1354914.9305850263</v>
      </c>
      <c r="F60" s="18">
        <f>IFERROR(Cálculos!G50,"")</f>
        <v>67745.746529251322</v>
      </c>
      <c r="G60" s="18">
        <f>IFERROR(Cálculos!H50,"")</f>
        <v>15000</v>
      </c>
      <c r="H60" s="18">
        <f>IFERROR(Cálculos!I50,"")</f>
        <v>0</v>
      </c>
      <c r="I60" s="18">
        <f>IFERROR(Cálculos!J50,"")</f>
        <v>0</v>
      </c>
      <c r="J60" s="18">
        <f>IFERROR(Cálculos!K50,"")</f>
        <v>1437660.6771142776</v>
      </c>
    </row>
    <row r="61" spans="1:11" ht="22.35" customHeight="1" x14ac:dyDescent="0.2">
      <c r="A61" s="13"/>
      <c r="C61" s="17">
        <f>IFERROR(Cálculos!B51,"")</f>
        <v>68</v>
      </c>
      <c r="D61" s="18">
        <f>IFERROR(Cálculos!C51,"")</f>
        <v>57.965566560053396</v>
      </c>
      <c r="E61" s="18">
        <f>IFERROR(Cálculos!F51,"")</f>
        <v>1437660.6771142776</v>
      </c>
      <c r="F61" s="18">
        <f>IFERROR(Cálculos!G51,"")</f>
        <v>71883.033855713889</v>
      </c>
      <c r="G61" s="18">
        <f>IFERROR(Cálculos!H51,"")</f>
        <v>15000</v>
      </c>
      <c r="H61" s="18">
        <f>IFERROR(Cálculos!I51,"")</f>
        <v>0</v>
      </c>
      <c r="I61" s="18">
        <f>IFERROR(Cálculos!J51,"")</f>
        <v>0</v>
      </c>
      <c r="J61" s="18">
        <f>IFERROR(Cálculos!K51,"")</f>
        <v>1524543.7109699915</v>
      </c>
    </row>
    <row r="62" spans="1:11" ht="22.35" customHeight="1" x14ac:dyDescent="0.2">
      <c r="A62" s="13"/>
      <c r="C62" s="17">
        <f>IFERROR(Cálculos!B52,"")</f>
        <v>69</v>
      </c>
      <c r="D62" s="18">
        <f>IFERROR(Cálculos!C52,"")</f>
        <v>59.704533556854997</v>
      </c>
      <c r="E62" s="18">
        <f>IFERROR(Cálculos!F52,"")</f>
        <v>1524543.7109699915</v>
      </c>
      <c r="F62" s="18">
        <f>IFERROR(Cálculos!G52,"")</f>
        <v>76227.185548499576</v>
      </c>
      <c r="G62" s="18">
        <f>IFERROR(Cálculos!H52,"")</f>
        <v>15000</v>
      </c>
      <c r="H62" s="18">
        <f>IFERROR(Cálculos!I52,"")</f>
        <v>0</v>
      </c>
      <c r="I62" s="18">
        <f>IFERROR(Cálculos!J52,"")</f>
        <v>0</v>
      </c>
      <c r="J62" s="18">
        <f>IFERROR(Cálculos!K52,"")</f>
        <v>1615770.8965184912</v>
      </c>
    </row>
    <row r="63" spans="1:11" ht="22.35" customHeight="1" x14ac:dyDescent="0.2">
      <c r="A63" s="13"/>
      <c r="C63" s="17">
        <f>IFERROR(Cálculos!B53,"")</f>
        <v>70</v>
      </c>
      <c r="D63" s="18">
        <f>IFERROR(Cálculos!C53,"")</f>
        <v>61.495669563560647</v>
      </c>
      <c r="E63" s="18">
        <f>IFERROR(Cálculos!F53,"")</f>
        <v>1615770.8965184912</v>
      </c>
      <c r="F63" s="18">
        <f>IFERROR(Cálculos!G53,"")</f>
        <v>80788.54482592456</v>
      </c>
      <c r="G63" s="18">
        <f>IFERROR(Cálculos!H53,"")</f>
        <v>15000</v>
      </c>
      <c r="H63" s="18">
        <f>IFERROR(Cálculos!I53,"")</f>
        <v>0</v>
      </c>
      <c r="I63" s="18">
        <f>IFERROR(Cálculos!J53,"")</f>
        <v>0</v>
      </c>
      <c r="J63" s="18">
        <f>IFERROR(Cálculos!K53,"")</f>
        <v>1711559.4413444158</v>
      </c>
    </row>
    <row r="64" spans="1:11" ht="22.35" customHeight="1" x14ac:dyDescent="0.2">
      <c r="A64" s="13"/>
      <c r="C64" s="17">
        <f>IFERROR(Cálculos!B54,"")</f>
        <v>71</v>
      </c>
      <c r="D64" s="18">
        <f>IFERROR(Cálculos!C54,"")</f>
        <v>63.340539650467463</v>
      </c>
      <c r="E64" s="18">
        <f>IFERROR(Cálculos!F54,"")</f>
        <v>1711559.4413444158</v>
      </c>
      <c r="F64" s="18">
        <f>IFERROR(Cálculos!G54,"")</f>
        <v>85577.972067220791</v>
      </c>
      <c r="G64" s="18">
        <f>IFERROR(Cálculos!H54,"")</f>
        <v>15000</v>
      </c>
      <c r="H64" s="18">
        <f>IFERROR(Cálculos!I54,"")</f>
        <v>0</v>
      </c>
      <c r="I64" s="18">
        <f>IFERROR(Cálculos!J54,"")</f>
        <v>0</v>
      </c>
      <c r="J64" s="18">
        <f>IFERROR(Cálculos!K54,"")</f>
        <v>1812137.4134116366</v>
      </c>
    </row>
    <row r="65" spans="1:10" ht="22.35" customHeight="1" x14ac:dyDescent="0.2">
      <c r="A65" s="13"/>
      <c r="C65" s="17">
        <f>IFERROR(Cálculos!B55,"")</f>
        <v>72</v>
      </c>
      <c r="D65" s="18">
        <f>IFERROR(Cálculos!C55,"")</f>
        <v>65.240755839981489</v>
      </c>
      <c r="E65" s="18">
        <f>IFERROR(Cálculos!F55,"")</f>
        <v>1812137.4134116366</v>
      </c>
      <c r="F65" s="18">
        <f>IFERROR(Cálculos!G55,"")</f>
        <v>90606.870670581833</v>
      </c>
      <c r="G65" s="18">
        <f>IFERROR(Cálculos!H55,"")</f>
        <v>15000</v>
      </c>
      <c r="H65" s="18">
        <f>IFERROR(Cálculos!I55,"")</f>
        <v>0</v>
      </c>
      <c r="I65" s="18">
        <f>IFERROR(Cálculos!J55,"")</f>
        <v>0</v>
      </c>
      <c r="J65" s="18">
        <f>IFERROR(Cálculos!K55,"")</f>
        <v>1917744.2840822185</v>
      </c>
    </row>
    <row r="66" spans="1:10" ht="22.35" customHeight="1" x14ac:dyDescent="0.2">
      <c r="A66" s="13"/>
      <c r="C66" s="17">
        <f>IFERROR(Cálculos!B56,"")</f>
        <v>73</v>
      </c>
      <c r="D66" s="18">
        <f>IFERROR(Cálculos!C56,"")</f>
        <v>67.197978515180935</v>
      </c>
      <c r="E66" s="18">
        <f>IFERROR(Cálculos!F56,"")</f>
        <v>1917744.2840822185</v>
      </c>
      <c r="F66" s="18">
        <f>IFERROR(Cálculos!G56,"")</f>
        <v>95887.214204110933</v>
      </c>
      <c r="G66" s="18">
        <f>IFERROR(Cálculos!H56,"")</f>
        <v>15000</v>
      </c>
      <c r="H66" s="18">
        <f>IFERROR(Cálculos!I56,"")</f>
        <v>0</v>
      </c>
      <c r="I66" s="18">
        <f>IFERROR(Cálculos!J56,"")</f>
        <v>0</v>
      </c>
      <c r="J66" s="18">
        <f>IFERROR(Cálculos!K56,"")</f>
        <v>2028631.4982863294</v>
      </c>
    </row>
    <row r="67" spans="1:10" ht="22.35" customHeight="1" x14ac:dyDescent="0.2">
      <c r="A67" s="13"/>
      <c r="C67" s="17">
        <f>IFERROR(Cálculos!B57,"")</f>
        <v>74</v>
      </c>
      <c r="D67" s="18">
        <f>IFERROR(Cálculos!C57,"")</f>
        <v>69.213917870636365</v>
      </c>
      <c r="E67" s="18">
        <f>IFERROR(Cálculos!F57,"")</f>
        <v>2028631.4982863294</v>
      </c>
      <c r="F67" s="18">
        <f>IFERROR(Cálculos!G57,"")</f>
        <v>101431.57491431647</v>
      </c>
      <c r="G67" s="18">
        <f>IFERROR(Cálculos!H57,"")</f>
        <v>15000</v>
      </c>
      <c r="H67" s="18">
        <f>IFERROR(Cálculos!I57,"")</f>
        <v>0</v>
      </c>
      <c r="I67" s="18">
        <f>IFERROR(Cálculos!J57,"")</f>
        <v>0</v>
      </c>
      <c r="J67" s="18">
        <f>IFERROR(Cálculos!K57,"")</f>
        <v>2145063.0732006459</v>
      </c>
    </row>
    <row r="68" spans="1:10" ht="22.35" customHeight="1" x14ac:dyDescent="0.2">
      <c r="A68" s="13"/>
      <c r="C68" s="17">
        <f>IFERROR(Cálculos!B58,"")</f>
        <v>75</v>
      </c>
      <c r="D68" s="18">
        <f>IFERROR(Cálculos!C58,"")</f>
        <v>71.29033540675546</v>
      </c>
      <c r="E68" s="18">
        <f>IFERROR(Cálculos!F58,"")</f>
        <v>2145063.0732006459</v>
      </c>
      <c r="F68" s="18">
        <f>IFERROR(Cálculos!G58,"")</f>
        <v>107253.1536600323</v>
      </c>
      <c r="G68" s="18">
        <f>IFERROR(Cálculos!H58,"")</f>
        <v>15000</v>
      </c>
      <c r="H68" s="18">
        <f>IFERROR(Cálculos!I58,"")</f>
        <v>0</v>
      </c>
      <c r="I68" s="18">
        <f>IFERROR(Cálculos!J58,"")</f>
        <v>0</v>
      </c>
      <c r="J68" s="18">
        <f>IFERROR(Cálculos!K58,"")</f>
        <v>2267316.2268606783</v>
      </c>
    </row>
    <row r="69" spans="1:10" ht="22.35" customHeight="1" x14ac:dyDescent="0.2">
      <c r="A69" s="13"/>
      <c r="C69" s="17">
        <f>IFERROR(Cálculos!B59,"")</f>
        <v>76</v>
      </c>
      <c r="D69" s="18">
        <f>IFERROR(Cálculos!C59,"")</f>
        <v>73.429045468958122</v>
      </c>
      <c r="E69" s="18">
        <f>IFERROR(Cálculos!F59,"")</f>
        <v>2267316.2268606783</v>
      </c>
      <c r="F69" s="18">
        <f>IFERROR(Cálculos!G59,"")</f>
        <v>113365.81134303391</v>
      </c>
      <c r="G69" s="18">
        <f>IFERROR(Cálculos!H59,"")</f>
        <v>15000</v>
      </c>
      <c r="H69" s="18">
        <f>IFERROR(Cálculos!I59,"")</f>
        <v>0</v>
      </c>
      <c r="I69" s="18">
        <f>IFERROR(Cálculos!J59,"")</f>
        <v>0</v>
      </c>
      <c r="J69" s="18">
        <f>IFERROR(Cálculos!K59,"")</f>
        <v>2395682.0382037121</v>
      </c>
    </row>
    <row r="70" spans="1:10" ht="22.35" customHeight="1" x14ac:dyDescent="0.2">
      <c r="A70" s="13"/>
      <c r="C70" s="17">
        <f>IFERROR(Cálculos!B60,"")</f>
        <v>77</v>
      </c>
      <c r="D70" s="18">
        <f>IFERROR(Cálculos!C60,"")</f>
        <v>75.631916833026864</v>
      </c>
      <c r="E70" s="18">
        <f>IFERROR(Cálculos!F60,"")</f>
        <v>2395682.0382037121</v>
      </c>
      <c r="F70" s="18">
        <f>IFERROR(Cálculos!G60,"")</f>
        <v>119784.10191018561</v>
      </c>
      <c r="G70" s="18">
        <f>IFERROR(Cálculos!H60,"")</f>
        <v>15000</v>
      </c>
      <c r="H70" s="18">
        <f>IFERROR(Cálculos!I60,"")</f>
        <v>0</v>
      </c>
      <c r="I70" s="18">
        <f>IFERROR(Cálculos!J60,"")</f>
        <v>0</v>
      </c>
      <c r="J70" s="18">
        <f>IFERROR(Cálculos!K60,"")</f>
        <v>2530466.1401138976</v>
      </c>
    </row>
    <row r="71" spans="1:10" ht="22.35" customHeight="1" x14ac:dyDescent="0.2">
      <c r="A71" s="13"/>
      <c r="C71" s="17">
        <f>IFERROR(Cálculos!B61,"")</f>
        <v>78</v>
      </c>
      <c r="D71" s="18">
        <f>IFERROR(Cálculos!C61,"")</f>
        <v>77.900874338017672</v>
      </c>
      <c r="E71" s="18">
        <f>IFERROR(Cálculos!F61,"")</f>
        <v>2530466.1401138976</v>
      </c>
      <c r="F71" s="18">
        <f>IFERROR(Cálculos!G61,"")</f>
        <v>126523.30700569489</v>
      </c>
      <c r="G71" s="18">
        <f>IFERROR(Cálculos!H61,"")</f>
        <v>15000</v>
      </c>
      <c r="H71" s="18">
        <f>IFERROR(Cálculos!I61,"")</f>
        <v>0</v>
      </c>
      <c r="I71" s="18">
        <f>IFERROR(Cálculos!J61,"")</f>
        <v>0</v>
      </c>
      <c r="J71" s="18">
        <f>IFERROR(Cálculos!K61,"")</f>
        <v>2671989.4471195927</v>
      </c>
    </row>
    <row r="72" spans="1:10" ht="22.35" customHeight="1" x14ac:dyDescent="0.2">
      <c r="A72" s="13"/>
      <c r="C72" s="17">
        <f>IFERROR(Cálculos!B62,"")</f>
        <v>79</v>
      </c>
      <c r="D72" s="18">
        <f>IFERROR(Cálculos!C62,"")</f>
        <v>80.237900568158196</v>
      </c>
      <c r="E72" s="18">
        <f>IFERROR(Cálculos!F62,"")</f>
        <v>2671989.4471195927</v>
      </c>
      <c r="F72" s="18">
        <f>IFERROR(Cálculos!G62,"")</f>
        <v>133599.47235597964</v>
      </c>
      <c r="G72" s="18">
        <f>IFERROR(Cálculos!H62,"")</f>
        <v>15000</v>
      </c>
      <c r="H72" s="18">
        <f>IFERROR(Cálculos!I62,"")</f>
        <v>0</v>
      </c>
      <c r="I72" s="18">
        <f>IFERROR(Cálculos!J62,"")</f>
        <v>0</v>
      </c>
      <c r="J72" s="18">
        <f>IFERROR(Cálculos!K62,"")</f>
        <v>2820588.9194755722</v>
      </c>
    </row>
    <row r="73" spans="1:10" ht="22.35" customHeight="1" x14ac:dyDescent="0.2">
      <c r="A73" s="13"/>
      <c r="C73" s="17">
        <f>IFERROR(Cálculos!B63,"")</f>
        <v>80</v>
      </c>
      <c r="D73" s="18">
        <f>IFERROR(Cálculos!C63,"")</f>
        <v>82.645037585202942</v>
      </c>
      <c r="E73" s="18">
        <f>IFERROR(Cálculos!F63,"")</f>
        <v>2820588.9194755722</v>
      </c>
      <c r="F73" s="18">
        <f>IFERROR(Cálculos!G63,"")</f>
        <v>141029.44597377861</v>
      </c>
      <c r="G73" s="18">
        <f>IFERROR(Cálculos!H63,"")</f>
        <v>15000</v>
      </c>
      <c r="H73" s="18">
        <f>IFERROR(Cálculos!I63,"")</f>
        <v>0</v>
      </c>
      <c r="I73" s="18">
        <f>IFERROR(Cálculos!J63,"")</f>
        <v>0</v>
      </c>
      <c r="J73" s="18">
        <f>IFERROR(Cálculos!K63,"")</f>
        <v>2976618.3654493508</v>
      </c>
    </row>
    <row r="74" spans="1:10" ht="22.35" customHeight="1" x14ac:dyDescent="0.2">
      <c r="A74" s="13"/>
      <c r="C74" s="17">
        <f>IFERROR(Cálculos!B64,"")</f>
        <v>81</v>
      </c>
      <c r="D74" s="18">
        <f>IFERROR(Cálculos!C64,"")</f>
        <v>85.124388712759028</v>
      </c>
      <c r="E74" s="18">
        <f>IFERROR(Cálculos!F64,"")</f>
        <v>2976618.3654493508</v>
      </c>
      <c r="F74" s="18">
        <f>IFERROR(Cálculos!G64,"")</f>
        <v>148830.91827246753</v>
      </c>
      <c r="G74" s="18">
        <f>IFERROR(Cálculos!H64,"")</f>
        <v>15000</v>
      </c>
      <c r="H74" s="18">
        <f>IFERROR(Cálculos!I64,"")</f>
        <v>0</v>
      </c>
      <c r="I74" s="18">
        <f>IFERROR(Cálculos!J64,"")</f>
        <v>0</v>
      </c>
      <c r="J74" s="18">
        <f>IFERROR(Cálculos!K64,"")</f>
        <v>3140449.2837218181</v>
      </c>
    </row>
    <row r="75" spans="1:10" ht="22.35" customHeight="1" x14ac:dyDescent="0.2">
      <c r="A75" s="13"/>
      <c r="C75" s="17">
        <f>IFERROR(Cálculos!B65,"")</f>
        <v>82</v>
      </c>
      <c r="D75" s="18">
        <f>IFERROR(Cálculos!C65,"")</f>
        <v>87.678120374141798</v>
      </c>
      <c r="E75" s="18">
        <f>IFERROR(Cálculos!F65,"")</f>
        <v>3140449.2837218181</v>
      </c>
      <c r="F75" s="18">
        <f>IFERROR(Cálculos!G65,"")</f>
        <v>157022.46418609092</v>
      </c>
      <c r="G75" s="18">
        <f>IFERROR(Cálculos!H65,"")</f>
        <v>15000</v>
      </c>
      <c r="H75" s="18">
        <f>IFERROR(Cálculos!I65,"")</f>
        <v>0</v>
      </c>
      <c r="I75" s="18">
        <f>IFERROR(Cálculos!J65,"")</f>
        <v>0</v>
      </c>
      <c r="J75" s="18">
        <f>IFERROR(Cálculos!K65,"")</f>
        <v>3312471.7479079091</v>
      </c>
    </row>
    <row r="76" spans="1:10" ht="22.35" customHeight="1" x14ac:dyDescent="0.2">
      <c r="A76" s="13"/>
      <c r="C76" s="17">
        <f>IFERROR(Cálculos!B66,"")</f>
        <v>83</v>
      </c>
      <c r="D76" s="18">
        <f>IFERROR(Cálculos!C66,"")</f>
        <v>90.308463985366046</v>
      </c>
      <c r="E76" s="18">
        <f>IFERROR(Cálculos!F66,"")</f>
        <v>3312471.7479079091</v>
      </c>
      <c r="F76" s="18">
        <f>IFERROR(Cálculos!G66,"")</f>
        <v>165623.58739539547</v>
      </c>
      <c r="G76" s="18">
        <f>IFERROR(Cálculos!H66,"")</f>
        <v>15000</v>
      </c>
      <c r="H76" s="18">
        <f>IFERROR(Cálculos!I66,"")</f>
        <v>0</v>
      </c>
      <c r="I76" s="18">
        <f>IFERROR(Cálculos!J66,"")</f>
        <v>0</v>
      </c>
      <c r="J76" s="18">
        <f>IFERROR(Cálculos!K66,"")</f>
        <v>3493095.3353033047</v>
      </c>
    </row>
    <row r="77" spans="1:10" ht="22.35" customHeight="1" x14ac:dyDescent="0.2">
      <c r="A77" s="13"/>
      <c r="C77" s="17">
        <f>IFERROR(Cálculos!B67,"")</f>
        <v>84</v>
      </c>
      <c r="D77" s="18">
        <f>IFERROR(Cálculos!C67,"")</f>
        <v>93.017717904927025</v>
      </c>
      <c r="E77" s="18">
        <f>IFERROR(Cálculos!F67,"")</f>
        <v>3493095.3353033047</v>
      </c>
      <c r="F77" s="18">
        <f>IFERROR(Cálculos!G67,"")</f>
        <v>174654.76676516526</v>
      </c>
      <c r="G77" s="18">
        <f>IFERROR(Cálculos!H67,"")</f>
        <v>15000</v>
      </c>
      <c r="H77" s="18">
        <f>IFERROR(Cálculos!I67,"")</f>
        <v>0</v>
      </c>
      <c r="I77" s="18">
        <f>IFERROR(Cálculos!J67,"")</f>
        <v>0</v>
      </c>
      <c r="J77" s="18">
        <f>IFERROR(Cálculos!K67,"")</f>
        <v>3682750.1020684699</v>
      </c>
    </row>
    <row r="78" spans="1:10" ht="22.35" customHeight="1" x14ac:dyDescent="0.2">
      <c r="A78" s="13"/>
      <c r="C78" s="17" t="str">
        <f>IFERROR(Cálculos!B68,"")</f>
        <v/>
      </c>
      <c r="D78" s="18" t="str">
        <f>IFERROR(Cálculos!C68,"")</f>
        <v/>
      </c>
      <c r="E78" s="18" t="str">
        <f>IFERROR(Cálculos!F68,"")</f>
        <v/>
      </c>
      <c r="F78" s="18" t="str">
        <f>IFERROR(Cálculos!G68,"")</f>
        <v/>
      </c>
      <c r="G78" s="18" t="str">
        <f>IFERROR(Cálculos!H68,"")</f>
        <v/>
      </c>
      <c r="H78" s="18" t="str">
        <f>IFERROR(Cálculos!I68,"")</f>
        <v/>
      </c>
      <c r="I78" s="18" t="str">
        <f>IFERROR(Cálculos!J68,"")</f>
        <v/>
      </c>
      <c r="J78" s="18" t="str">
        <f>IFERROR(Cálculos!K68,"")</f>
        <v/>
      </c>
    </row>
    <row r="79" spans="1:10" ht="22.35" customHeight="1" x14ac:dyDescent="0.2">
      <c r="A79" s="13"/>
      <c r="C79" s="17" t="str">
        <f>IFERROR(Cálculos!B69,"")</f>
        <v/>
      </c>
      <c r="D79" s="18" t="str">
        <f>IFERROR(Cálculos!C69,"")</f>
        <v/>
      </c>
      <c r="E79" s="18" t="str">
        <f>IFERROR(Cálculos!F69,"")</f>
        <v/>
      </c>
      <c r="F79" s="18" t="str">
        <f>IFERROR(Cálculos!G69,"")</f>
        <v/>
      </c>
      <c r="G79" s="18" t="str">
        <f>IFERROR(Cálculos!H69,"")</f>
        <v/>
      </c>
      <c r="H79" s="18" t="str">
        <f>IFERROR(Cálculos!I69,"")</f>
        <v/>
      </c>
      <c r="I79" s="18" t="str">
        <f>IFERROR(Cálculos!J69,"")</f>
        <v/>
      </c>
      <c r="J79" s="18" t="str">
        <f>IFERROR(Cálculos!K69,"")</f>
        <v/>
      </c>
    </row>
    <row r="80" spans="1:10" ht="22.35" customHeight="1" x14ac:dyDescent="0.2">
      <c r="A80" s="13"/>
      <c r="C80" s="17" t="str">
        <f>IFERROR(Cálculos!B70,"")</f>
        <v/>
      </c>
      <c r="D80" s="18" t="str">
        <f>IFERROR(Cálculos!C70,"")</f>
        <v/>
      </c>
      <c r="E80" s="18" t="str">
        <f>IFERROR(Cálculos!F70,"")</f>
        <v/>
      </c>
      <c r="F80" s="18" t="str">
        <f>IFERROR(Cálculos!G70,"")</f>
        <v/>
      </c>
      <c r="G80" s="18" t="str">
        <f>IFERROR(Cálculos!H70,"")</f>
        <v/>
      </c>
      <c r="H80" s="18" t="str">
        <f>IFERROR(Cálculos!I70,"")</f>
        <v/>
      </c>
      <c r="I80" s="18" t="str">
        <f>IFERROR(Cálculos!J70,"")</f>
        <v/>
      </c>
      <c r="J80" s="18" t="str">
        <f>IFERROR(Cálculos!K70,"")</f>
        <v/>
      </c>
    </row>
    <row r="81" spans="1:10" ht="22.35" customHeight="1" x14ac:dyDescent="0.2">
      <c r="A81" s="13"/>
      <c r="C81" s="17" t="str">
        <f>IFERROR(Cálculos!B71,"")</f>
        <v/>
      </c>
      <c r="D81" s="18" t="str">
        <f>IFERROR(Cálculos!C71,"")</f>
        <v/>
      </c>
      <c r="E81" s="18" t="str">
        <f>IFERROR(Cálculos!F71,"")</f>
        <v/>
      </c>
      <c r="F81" s="18" t="str">
        <f>IFERROR(Cálculos!G71,"")</f>
        <v/>
      </c>
      <c r="G81" s="18" t="str">
        <f>IFERROR(Cálculos!H71,"")</f>
        <v/>
      </c>
      <c r="H81" s="18" t="str">
        <f>IFERROR(Cálculos!I71,"")</f>
        <v/>
      </c>
      <c r="I81" s="18" t="str">
        <f>IFERROR(Cálculos!J71,"")</f>
        <v/>
      </c>
      <c r="J81" s="18" t="str">
        <f>IFERROR(Cálculos!K71,"")</f>
        <v/>
      </c>
    </row>
    <row r="82" spans="1:10" ht="22.35" customHeight="1" x14ac:dyDescent="0.2">
      <c r="A82" s="13"/>
      <c r="C82" s="17" t="str">
        <f>IFERROR(Cálculos!B72,"")</f>
        <v/>
      </c>
      <c r="D82" s="18" t="str">
        <f>IFERROR(Cálculos!C72,"")</f>
        <v/>
      </c>
      <c r="E82" s="18" t="str">
        <f>IFERROR(Cálculos!F72,"")</f>
        <v/>
      </c>
      <c r="F82" s="18" t="str">
        <f>IFERROR(Cálculos!G72,"")</f>
        <v/>
      </c>
      <c r="G82" s="18" t="str">
        <f>IFERROR(Cálculos!H72,"")</f>
        <v/>
      </c>
      <c r="H82" s="18" t="str">
        <f>IFERROR(Cálculos!I72,"")</f>
        <v/>
      </c>
      <c r="I82" s="18" t="str">
        <f>IFERROR(Cálculos!J72,"")</f>
        <v/>
      </c>
      <c r="J82" s="18" t="str">
        <f>IFERROR(Cálculos!K72,"")</f>
        <v/>
      </c>
    </row>
    <row r="83" spans="1:10" ht="22.35" customHeight="1" x14ac:dyDescent="0.2">
      <c r="A83" s="13"/>
      <c r="C83" s="17" t="str">
        <f>IFERROR(Cálculos!B73,"")</f>
        <v/>
      </c>
      <c r="D83" s="18" t="str">
        <f>IFERROR(Cálculos!C73,"")</f>
        <v/>
      </c>
      <c r="E83" s="18" t="str">
        <f>IFERROR(Cálculos!F73,"")</f>
        <v/>
      </c>
      <c r="F83" s="18" t="str">
        <f>IFERROR(Cálculos!G73,"")</f>
        <v/>
      </c>
      <c r="G83" s="18" t="str">
        <f>IFERROR(Cálculos!H73,"")</f>
        <v/>
      </c>
      <c r="H83" s="18" t="str">
        <f>IFERROR(Cálculos!I73,"")</f>
        <v/>
      </c>
      <c r="I83" s="18" t="str">
        <f>IFERROR(Cálculos!J73,"")</f>
        <v/>
      </c>
      <c r="J83" s="18" t="str">
        <f>IFERROR(Cálculos!K73,"")</f>
        <v/>
      </c>
    </row>
    <row r="84" spans="1:10" ht="22.35" customHeight="1" x14ac:dyDescent="0.2">
      <c r="A84" s="13"/>
      <c r="C84" s="17" t="str">
        <f>IFERROR(Cálculos!B74,"")</f>
        <v/>
      </c>
      <c r="D84" s="18" t="str">
        <f>IFERROR(Cálculos!C74,"")</f>
        <v/>
      </c>
      <c r="E84" s="18" t="str">
        <f>IFERROR(Cálculos!F74,"")</f>
        <v/>
      </c>
      <c r="F84" s="18" t="str">
        <f>IFERROR(Cálculos!G74,"")</f>
        <v/>
      </c>
      <c r="G84" s="18" t="str">
        <f>IFERROR(Cálculos!H74,"")</f>
        <v/>
      </c>
      <c r="H84" s="18" t="str">
        <f>IFERROR(Cálculos!I74,"")</f>
        <v/>
      </c>
      <c r="I84" s="18" t="str">
        <f>IFERROR(Cálculos!J74,"")</f>
        <v/>
      </c>
      <c r="J84" s="18" t="str">
        <f>IFERROR(Cálculos!K74,"")</f>
        <v/>
      </c>
    </row>
    <row r="85" spans="1:10" ht="22.35" customHeight="1" x14ac:dyDescent="0.2">
      <c r="A85" s="13"/>
      <c r="C85" s="17" t="str">
        <f>IFERROR(Cálculos!B75,"")</f>
        <v/>
      </c>
      <c r="D85" s="18" t="str">
        <f>IFERROR(Cálculos!C75,"")</f>
        <v/>
      </c>
      <c r="E85" s="18" t="str">
        <f>IFERROR(Cálculos!F75,"")</f>
        <v/>
      </c>
      <c r="F85" s="18" t="str">
        <f>IFERROR(Cálculos!G75,"")</f>
        <v/>
      </c>
      <c r="G85" s="18" t="str">
        <f>IFERROR(Cálculos!H75,"")</f>
        <v/>
      </c>
      <c r="H85" s="18" t="str">
        <f>IFERROR(Cálculos!I75,"")</f>
        <v/>
      </c>
      <c r="I85" s="18" t="str">
        <f>IFERROR(Cálculos!J75,"")</f>
        <v/>
      </c>
      <c r="J85" s="18" t="str">
        <f>IFERROR(Cálculos!K75,"")</f>
        <v/>
      </c>
    </row>
    <row r="86" spans="1:10" ht="22.35" customHeight="1" x14ac:dyDescent="0.2">
      <c r="A86" s="13"/>
      <c r="C86" s="17" t="str">
        <f>IFERROR(Cálculos!B76,"")</f>
        <v/>
      </c>
      <c r="D86" s="18" t="str">
        <f>IFERROR(Cálculos!C76,"")</f>
        <v/>
      </c>
      <c r="E86" s="18" t="str">
        <f>IFERROR(Cálculos!F76,"")</f>
        <v/>
      </c>
      <c r="F86" s="18" t="str">
        <f>IFERROR(Cálculos!G76,"")</f>
        <v/>
      </c>
      <c r="G86" s="18" t="str">
        <f>IFERROR(Cálculos!H76,"")</f>
        <v/>
      </c>
      <c r="H86" s="18" t="str">
        <f>IFERROR(Cálculos!I76,"")</f>
        <v/>
      </c>
      <c r="I86" s="18" t="str">
        <f>IFERROR(Cálculos!J76,"")</f>
        <v/>
      </c>
      <c r="J86" s="18" t="str">
        <f>IFERROR(Cálculos!K76,"")</f>
        <v/>
      </c>
    </row>
    <row r="87" spans="1:10" ht="22.35" customHeight="1" x14ac:dyDescent="0.2">
      <c r="A87" s="13"/>
      <c r="C87" s="17" t="str">
        <f>IFERROR(Cálculos!B77,"")</f>
        <v/>
      </c>
      <c r="D87" s="18" t="str">
        <f>IFERROR(Cálculos!C77,"")</f>
        <v/>
      </c>
      <c r="E87" s="18" t="str">
        <f>IFERROR(Cálculos!F77,"")</f>
        <v/>
      </c>
      <c r="F87" s="18" t="str">
        <f>IFERROR(Cálculos!G77,"")</f>
        <v/>
      </c>
      <c r="G87" s="18" t="str">
        <f>IFERROR(Cálculos!H77,"")</f>
        <v/>
      </c>
      <c r="H87" s="18" t="str">
        <f>IFERROR(Cálculos!I77,"")</f>
        <v/>
      </c>
      <c r="I87" s="18" t="str">
        <f>IFERROR(Cálculos!J77,"")</f>
        <v/>
      </c>
      <c r="J87" s="18" t="str">
        <f>IFERROR(Cálculos!K77,"")</f>
        <v/>
      </c>
    </row>
    <row r="88" spans="1:10" ht="22.35" customHeight="1" x14ac:dyDescent="0.2">
      <c r="A88" s="13"/>
      <c r="C88" s="17" t="str">
        <f>IFERROR(Cálculos!B78,"")</f>
        <v/>
      </c>
      <c r="D88" s="18" t="str">
        <f>IFERROR(Cálculos!C78,"")</f>
        <v/>
      </c>
      <c r="E88" s="18" t="str">
        <f>IFERROR(Cálculos!F78,"")</f>
        <v/>
      </c>
      <c r="F88" s="18" t="str">
        <f>IFERROR(Cálculos!G78,"")</f>
        <v/>
      </c>
      <c r="G88" s="18" t="str">
        <f>IFERROR(Cálculos!H78,"")</f>
        <v/>
      </c>
      <c r="H88" s="18" t="str">
        <f>IFERROR(Cálculos!I78,"")</f>
        <v/>
      </c>
      <c r="I88" s="18" t="str">
        <f>IFERROR(Cálculos!J78,"")</f>
        <v/>
      </c>
      <c r="J88" s="18" t="str">
        <f>IFERROR(Cálculos!K78,"")</f>
        <v/>
      </c>
    </row>
    <row r="89" spans="1:10" ht="22.35" customHeight="1" x14ac:dyDescent="0.2">
      <c r="A89" s="13"/>
      <c r="C89" s="17" t="str">
        <f>IFERROR(Cálculos!B79,"")</f>
        <v/>
      </c>
      <c r="D89" s="18" t="str">
        <f>IFERROR(Cálculos!C79,"")</f>
        <v/>
      </c>
      <c r="E89" s="18" t="str">
        <f>IFERROR(Cálculos!F79,"")</f>
        <v/>
      </c>
      <c r="F89" s="18" t="str">
        <f>IFERROR(Cálculos!G79,"")</f>
        <v/>
      </c>
      <c r="G89" s="18" t="str">
        <f>IFERROR(Cálculos!H79,"")</f>
        <v/>
      </c>
      <c r="H89" s="18" t="str">
        <f>IFERROR(Cálculos!I79,"")</f>
        <v/>
      </c>
      <c r="I89" s="18" t="str">
        <f>IFERROR(Cálculos!J79,"")</f>
        <v/>
      </c>
      <c r="J89" s="18" t="str">
        <f>IFERROR(Cálculos!K79,"")</f>
        <v/>
      </c>
    </row>
    <row r="90" spans="1:10" ht="22.35" customHeight="1" x14ac:dyDescent="0.2">
      <c r="A90" s="13"/>
      <c r="C90" s="17" t="str">
        <f>IFERROR(Cálculos!B80,"")</f>
        <v/>
      </c>
      <c r="D90" s="18" t="str">
        <f>IFERROR(Cálculos!C80,"")</f>
        <v/>
      </c>
      <c r="E90" s="18" t="str">
        <f>IFERROR(Cálculos!F80,"")</f>
        <v/>
      </c>
      <c r="F90" s="18" t="str">
        <f>IFERROR(Cálculos!G80,"")</f>
        <v/>
      </c>
      <c r="G90" s="18" t="str">
        <f>IFERROR(Cálculos!H80,"")</f>
        <v/>
      </c>
      <c r="H90" s="18" t="str">
        <f>IFERROR(Cálculos!I80,"")</f>
        <v/>
      </c>
      <c r="I90" s="18" t="str">
        <f>IFERROR(Cálculos!J80,"")</f>
        <v/>
      </c>
      <c r="J90" s="18" t="str">
        <f>IFERROR(Cálculos!K80,"")</f>
        <v/>
      </c>
    </row>
    <row r="91" spans="1:10" ht="22.35" customHeight="1" x14ac:dyDescent="0.2">
      <c r="A91" s="13"/>
      <c r="C91" s="17" t="str">
        <f>IFERROR(Cálculos!B81,"")</f>
        <v/>
      </c>
      <c r="D91" s="18" t="str">
        <f>IFERROR(Cálculos!C81,"")</f>
        <v/>
      </c>
      <c r="E91" s="18" t="str">
        <f>IFERROR(Cálculos!F81,"")</f>
        <v/>
      </c>
      <c r="F91" s="18" t="str">
        <f>IFERROR(Cálculos!G81,"")</f>
        <v/>
      </c>
      <c r="G91" s="18" t="str">
        <f>IFERROR(Cálculos!H81,"")</f>
        <v/>
      </c>
      <c r="H91" s="18" t="str">
        <f>IFERROR(Cálculos!I81,"")</f>
        <v/>
      </c>
      <c r="I91" s="18" t="str">
        <f>IFERROR(Cálculos!J81,"")</f>
        <v/>
      </c>
      <c r="J91" s="18" t="str">
        <f>IFERROR(Cálculos!K81,"")</f>
        <v/>
      </c>
    </row>
    <row r="92" spans="1:10" ht="22.35" customHeight="1" x14ac:dyDescent="0.2">
      <c r="A92" s="13"/>
      <c r="C92" s="17" t="str">
        <f>IFERROR(Cálculos!B82,"")</f>
        <v/>
      </c>
      <c r="D92" s="18" t="str">
        <f>IFERROR(Cálculos!C82,"")</f>
        <v/>
      </c>
      <c r="E92" s="18" t="str">
        <f>IFERROR(Cálculos!F82,"")</f>
        <v/>
      </c>
      <c r="F92" s="18" t="str">
        <f>IFERROR(Cálculos!G82,"")</f>
        <v/>
      </c>
      <c r="G92" s="18" t="str">
        <f>IFERROR(Cálculos!H82,"")</f>
        <v/>
      </c>
      <c r="H92" s="18" t="str">
        <f>IFERROR(Cálculos!I82,"")</f>
        <v/>
      </c>
      <c r="I92" s="18" t="str">
        <f>IFERROR(Cálculos!J82,"")</f>
        <v/>
      </c>
      <c r="J92" s="18" t="str">
        <f>IFERROR(Cálculos!K82,"")</f>
        <v/>
      </c>
    </row>
    <row r="93" spans="1:10" ht="22.35" customHeight="1" x14ac:dyDescent="0.2">
      <c r="A93" s="13"/>
      <c r="C93" s="17" t="str">
        <f>IFERROR(Cálculos!B83,"")</f>
        <v/>
      </c>
      <c r="D93" s="18" t="str">
        <f>IFERROR(Cálculos!C83,"")</f>
        <v/>
      </c>
      <c r="E93" s="18" t="str">
        <f>IFERROR(Cálculos!F83,"")</f>
        <v/>
      </c>
      <c r="F93" s="18" t="str">
        <f>IFERROR(Cálculos!G83,"")</f>
        <v/>
      </c>
      <c r="G93" s="18" t="str">
        <f>IFERROR(Cálculos!H83,"")</f>
        <v/>
      </c>
      <c r="H93" s="18" t="str">
        <f>IFERROR(Cálculos!I83,"")</f>
        <v/>
      </c>
      <c r="I93" s="18" t="str">
        <f>IFERROR(Cálculos!J83,"")</f>
        <v/>
      </c>
      <c r="J93" s="18" t="str">
        <f>IFERROR(Cálculos!K83,"")</f>
        <v/>
      </c>
    </row>
    <row r="94" spans="1:10" ht="22.35" customHeight="1" x14ac:dyDescent="0.2">
      <c r="A94" s="13"/>
      <c r="C94" s="17" t="str">
        <f>IFERROR(Cálculos!B84,"")</f>
        <v/>
      </c>
      <c r="D94" s="18" t="str">
        <f>IFERROR(Cálculos!C84,"")</f>
        <v/>
      </c>
      <c r="E94" s="18" t="str">
        <f>IFERROR(Cálculos!F84,"")</f>
        <v/>
      </c>
      <c r="F94" s="18" t="str">
        <f>IFERROR(Cálculos!G84,"")</f>
        <v/>
      </c>
      <c r="G94" s="18" t="str">
        <f>IFERROR(Cálculos!H84,"")</f>
        <v/>
      </c>
      <c r="H94" s="18" t="str">
        <f>IFERROR(Cálculos!I84,"")</f>
        <v/>
      </c>
      <c r="I94" s="18" t="str">
        <f>IFERROR(Cálculos!J84,"")</f>
        <v/>
      </c>
      <c r="J94" s="18" t="str">
        <f>IFERROR(Cálculos!K84,"")</f>
        <v/>
      </c>
    </row>
    <row r="95" spans="1:10" ht="22.35" customHeight="1" x14ac:dyDescent="0.2">
      <c r="A95" s="13"/>
      <c r="C95" s="17" t="str">
        <f>IFERROR(Cálculos!B85,"")</f>
        <v/>
      </c>
      <c r="D95" s="18" t="str">
        <f>IFERROR(Cálculos!C85,"")</f>
        <v/>
      </c>
      <c r="E95" s="18" t="str">
        <f>IFERROR(Cálculos!F85,"")</f>
        <v/>
      </c>
      <c r="F95" s="18" t="str">
        <f>IFERROR(Cálculos!G85,"")</f>
        <v/>
      </c>
      <c r="G95" s="18" t="str">
        <f>IFERROR(Cálculos!H85,"")</f>
        <v/>
      </c>
      <c r="H95" s="18" t="str">
        <f>IFERROR(Cálculos!I85,"")</f>
        <v/>
      </c>
      <c r="I95" s="18" t="str">
        <f>IFERROR(Cálculos!J85,"")</f>
        <v/>
      </c>
      <c r="J95" s="18" t="str">
        <f>IFERROR(Cálculos!K85,"")</f>
        <v/>
      </c>
    </row>
    <row r="96" spans="1:10" ht="22.35" customHeight="1" x14ac:dyDescent="0.2">
      <c r="A96" s="13"/>
      <c r="C96" s="17" t="str">
        <f>IFERROR(Cálculos!B86,"")</f>
        <v/>
      </c>
      <c r="D96" s="18" t="str">
        <f>IFERROR(Cálculos!C86,"")</f>
        <v/>
      </c>
      <c r="E96" s="18" t="str">
        <f>IFERROR(Cálculos!F86,"")</f>
        <v/>
      </c>
      <c r="F96" s="18" t="str">
        <f>IFERROR(Cálculos!G86,"")</f>
        <v/>
      </c>
      <c r="G96" s="18" t="str">
        <f>IFERROR(Cálculos!H86,"")</f>
        <v/>
      </c>
      <c r="H96" s="18" t="str">
        <f>IFERROR(Cálculos!I86,"")</f>
        <v/>
      </c>
      <c r="I96" s="18" t="str">
        <f>IFERROR(Cálculos!J86,"")</f>
        <v/>
      </c>
      <c r="J96" s="18" t="str">
        <f>IFERROR(Cálculos!K86,"")</f>
        <v/>
      </c>
    </row>
    <row r="97" spans="1:10" ht="22.35" customHeight="1" x14ac:dyDescent="0.2">
      <c r="A97" s="13"/>
      <c r="C97" s="17" t="str">
        <f>IFERROR(Cálculos!B87,"")</f>
        <v/>
      </c>
      <c r="D97" s="18" t="str">
        <f>IFERROR(Cálculos!C87,"")</f>
        <v/>
      </c>
      <c r="E97" s="18" t="str">
        <f>IFERROR(Cálculos!F87,"")</f>
        <v/>
      </c>
      <c r="F97" s="18" t="str">
        <f>IFERROR(Cálculos!G87,"")</f>
        <v/>
      </c>
      <c r="G97" s="18" t="str">
        <f>IFERROR(Cálculos!H87,"")</f>
        <v/>
      </c>
      <c r="H97" s="18" t="str">
        <f>IFERROR(Cálculos!I87,"")</f>
        <v/>
      </c>
      <c r="I97" s="18" t="str">
        <f>IFERROR(Cálculos!J87,"")</f>
        <v/>
      </c>
      <c r="J97" s="18" t="str">
        <f>IFERROR(Cálculos!K87,"")</f>
        <v/>
      </c>
    </row>
    <row r="98" spans="1:10" ht="22.35" customHeight="1" x14ac:dyDescent="0.2">
      <c r="A98" s="13"/>
      <c r="C98" s="17" t="str">
        <f>IFERROR(Cálculos!B88,"")</f>
        <v/>
      </c>
      <c r="D98" s="18" t="str">
        <f>IFERROR(Cálculos!C88,"")</f>
        <v/>
      </c>
      <c r="E98" s="18" t="str">
        <f>IFERROR(Cálculos!F88,"")</f>
        <v/>
      </c>
      <c r="F98" s="18" t="str">
        <f>IFERROR(Cálculos!G88,"")</f>
        <v/>
      </c>
      <c r="G98" s="18" t="str">
        <f>IFERROR(Cálculos!H88,"")</f>
        <v/>
      </c>
      <c r="H98" s="18" t="str">
        <f>IFERROR(Cálculos!I88,"")</f>
        <v/>
      </c>
      <c r="I98" s="18" t="str">
        <f>IFERROR(Cálculos!J88,"")</f>
        <v/>
      </c>
      <c r="J98" s="18" t="str">
        <f>IFERROR(Cálculos!K88,"")</f>
        <v/>
      </c>
    </row>
    <row r="99" spans="1:10" ht="22.35" customHeight="1" x14ac:dyDescent="0.2">
      <c r="A99" s="13"/>
      <c r="C99" s="17" t="str">
        <f>IFERROR(Cálculos!B89,"")</f>
        <v/>
      </c>
      <c r="D99" s="18" t="str">
        <f>IFERROR(Cálculos!C89,"")</f>
        <v/>
      </c>
      <c r="E99" s="18" t="str">
        <f>IFERROR(Cálculos!F89,"")</f>
        <v/>
      </c>
      <c r="F99" s="18" t="str">
        <f>IFERROR(Cálculos!G89,"")</f>
        <v/>
      </c>
      <c r="G99" s="18" t="str">
        <f>IFERROR(Cálculos!H89,"")</f>
        <v/>
      </c>
      <c r="H99" s="18" t="str">
        <f>IFERROR(Cálculos!I89,"")</f>
        <v/>
      </c>
      <c r="I99" s="18" t="str">
        <f>IFERROR(Cálculos!J89,"")</f>
        <v/>
      </c>
      <c r="J99" s="18" t="str">
        <f>IFERROR(Cálculos!K89,"")</f>
        <v/>
      </c>
    </row>
    <row r="100" spans="1:10" ht="22.35" customHeight="1" x14ac:dyDescent="0.2">
      <c r="A100" s="13"/>
      <c r="C100" s="17" t="str">
        <f>IFERROR(Cálculos!B90,"")</f>
        <v/>
      </c>
      <c r="D100" s="18" t="str">
        <f>IFERROR(Cálculos!C90,"")</f>
        <v/>
      </c>
      <c r="E100" s="18" t="str">
        <f>IFERROR(Cálculos!F90,"")</f>
        <v/>
      </c>
      <c r="F100" s="18" t="str">
        <f>IFERROR(Cálculos!G90,"")</f>
        <v/>
      </c>
      <c r="G100" s="18" t="str">
        <f>IFERROR(Cálculos!H90,"")</f>
        <v/>
      </c>
      <c r="H100" s="18" t="str">
        <f>IFERROR(Cálculos!I90,"")</f>
        <v/>
      </c>
      <c r="I100" s="18" t="str">
        <f>IFERROR(Cálculos!J90,"")</f>
        <v/>
      </c>
      <c r="J100" s="18" t="str">
        <f>IFERROR(Cálculos!K90,"")</f>
        <v/>
      </c>
    </row>
    <row r="101" spans="1:10" ht="22.35" customHeight="1" x14ac:dyDescent="0.2">
      <c r="A101" s="13"/>
      <c r="C101" s="17" t="str">
        <f>IFERROR(Cálculos!B91,"")</f>
        <v/>
      </c>
      <c r="D101" s="18" t="str">
        <f>IFERROR(Cálculos!C91,"")</f>
        <v/>
      </c>
      <c r="E101" s="18" t="str">
        <f>IFERROR(Cálculos!F91,"")</f>
        <v/>
      </c>
      <c r="F101" s="18" t="str">
        <f>IFERROR(Cálculos!G91,"")</f>
        <v/>
      </c>
      <c r="G101" s="18" t="str">
        <f>IFERROR(Cálculos!H91,"")</f>
        <v/>
      </c>
      <c r="H101" s="18" t="str">
        <f>IFERROR(Cálculos!I91,"")</f>
        <v/>
      </c>
      <c r="I101" s="18" t="str">
        <f>IFERROR(Cálculos!J91,"")</f>
        <v/>
      </c>
      <c r="J101" s="18" t="str">
        <f>IFERROR(Cálculos!K91,"")</f>
        <v/>
      </c>
    </row>
    <row r="102" spans="1:10" ht="22.35" customHeight="1" x14ac:dyDescent="0.2">
      <c r="A102" s="13"/>
      <c r="C102" s="17" t="str">
        <f>IFERROR(Cálculos!B92,"")</f>
        <v/>
      </c>
      <c r="D102" s="18" t="str">
        <f>IFERROR(Cálculos!C92,"")</f>
        <v/>
      </c>
      <c r="E102" s="18" t="str">
        <f>IFERROR(Cálculos!F92,"")</f>
        <v/>
      </c>
      <c r="F102" s="18" t="str">
        <f>IFERROR(Cálculos!G92,"")</f>
        <v/>
      </c>
      <c r="G102" s="18" t="str">
        <f>IFERROR(Cálculos!H92,"")</f>
        <v/>
      </c>
      <c r="H102" s="18" t="str">
        <f>IFERROR(Cálculos!I92,"")</f>
        <v/>
      </c>
      <c r="I102" s="18" t="str">
        <f>IFERROR(Cálculos!J92,"")</f>
        <v/>
      </c>
      <c r="J102" s="18" t="str">
        <f>IFERROR(Cálculos!K92,"")</f>
        <v/>
      </c>
    </row>
    <row r="103" spans="1:10" ht="22.35" customHeight="1" x14ac:dyDescent="0.2">
      <c r="A103" s="13"/>
      <c r="C103" s="17" t="str">
        <f>IFERROR(Cálculos!B93,"")</f>
        <v/>
      </c>
      <c r="D103" s="18" t="str">
        <f>IFERROR(Cálculos!C93,"")</f>
        <v/>
      </c>
      <c r="E103" s="18" t="str">
        <f>IFERROR(Cálculos!F93,"")</f>
        <v/>
      </c>
      <c r="F103" s="18" t="str">
        <f>IFERROR(Cálculos!G93,"")</f>
        <v/>
      </c>
      <c r="G103" s="18" t="str">
        <f>IFERROR(Cálculos!H93,"")</f>
        <v/>
      </c>
      <c r="H103" s="18" t="str">
        <f>IFERROR(Cálculos!I93,"")</f>
        <v/>
      </c>
      <c r="I103" s="18" t="str">
        <f>IFERROR(Cálculos!J93,"")</f>
        <v/>
      </c>
      <c r="J103" s="18" t="str">
        <f>IFERROR(Cálculos!K93,"")</f>
        <v/>
      </c>
    </row>
    <row r="104" spans="1:10" ht="22.35" customHeight="1" x14ac:dyDescent="0.2">
      <c r="A104" s="13"/>
      <c r="C104" s="17" t="str">
        <f>IFERROR(Cálculos!B94,"")</f>
        <v/>
      </c>
      <c r="D104" s="18" t="str">
        <f>IFERROR(Cálculos!C94,"")</f>
        <v/>
      </c>
      <c r="E104" s="18" t="str">
        <f>IFERROR(Cálculos!F94,"")</f>
        <v/>
      </c>
      <c r="F104" s="18" t="str">
        <f>IFERROR(Cálculos!G94,"")</f>
        <v/>
      </c>
      <c r="G104" s="18" t="str">
        <f>IFERROR(Cálculos!H94,"")</f>
        <v/>
      </c>
      <c r="H104" s="18" t="str">
        <f>IFERROR(Cálculos!I94,"")</f>
        <v/>
      </c>
      <c r="I104" s="18" t="str">
        <f>IFERROR(Cálculos!J94,"")</f>
        <v/>
      </c>
      <c r="J104" s="18" t="str">
        <f>IFERROR(Cálculos!K94,"")</f>
        <v/>
      </c>
    </row>
    <row r="105" spans="1:10" ht="22.35" customHeight="1" x14ac:dyDescent="0.2">
      <c r="A105" s="13"/>
      <c r="C105" s="17" t="str">
        <f>IFERROR(Cálculos!B95,"")</f>
        <v/>
      </c>
      <c r="D105" s="18" t="str">
        <f>IFERROR(Cálculos!C95,"")</f>
        <v/>
      </c>
      <c r="E105" s="18" t="str">
        <f>IFERROR(Cálculos!F95,"")</f>
        <v/>
      </c>
      <c r="F105" s="18" t="str">
        <f>IFERROR(Cálculos!G95,"")</f>
        <v/>
      </c>
      <c r="G105" s="18" t="str">
        <f>IFERROR(Cálculos!H95,"")</f>
        <v/>
      </c>
      <c r="H105" s="18" t="str">
        <f>IFERROR(Cálculos!I95,"")</f>
        <v/>
      </c>
      <c r="I105" s="18" t="str">
        <f>IFERROR(Cálculos!J95,"")</f>
        <v/>
      </c>
      <c r="J105" s="18" t="str">
        <f>IFERROR(Cálculos!K95,"")</f>
        <v/>
      </c>
    </row>
    <row r="106" spans="1:10" ht="22.35" customHeight="1" x14ac:dyDescent="0.2">
      <c r="A106" s="13"/>
      <c r="C106" s="17" t="str">
        <f>IFERROR(Cálculos!B96,"")</f>
        <v/>
      </c>
      <c r="D106" s="18" t="str">
        <f>IFERROR(Cálculos!C96,"")</f>
        <v/>
      </c>
      <c r="E106" s="18" t="str">
        <f>IFERROR(Cálculos!F96,"")</f>
        <v/>
      </c>
      <c r="F106" s="18" t="str">
        <f>IFERROR(Cálculos!G96,"")</f>
        <v/>
      </c>
      <c r="G106" s="18" t="str">
        <f>IFERROR(Cálculos!H96,"")</f>
        <v/>
      </c>
      <c r="H106" s="18" t="str">
        <f>IFERROR(Cálculos!I96,"")</f>
        <v/>
      </c>
      <c r="I106" s="18" t="str">
        <f>IFERROR(Cálculos!J96,"")</f>
        <v/>
      </c>
      <c r="J106" s="18" t="str">
        <f>IFERROR(Cálculos!K96,"")</f>
        <v/>
      </c>
    </row>
    <row r="107" spans="1:10" ht="22.35" customHeight="1" x14ac:dyDescent="0.2">
      <c r="A107" s="13"/>
      <c r="C107" s="17" t="str">
        <f>IFERROR(Cálculos!B97,"")</f>
        <v/>
      </c>
      <c r="D107" s="18" t="str">
        <f>IFERROR(Cálculos!C97,"")</f>
        <v/>
      </c>
      <c r="E107" s="18" t="str">
        <f>IFERROR(Cálculos!F97,"")</f>
        <v/>
      </c>
      <c r="F107" s="18" t="str">
        <f>IFERROR(Cálculos!G97,"")</f>
        <v/>
      </c>
      <c r="G107" s="18" t="str">
        <f>IFERROR(Cálculos!H97,"")</f>
        <v/>
      </c>
      <c r="H107" s="18" t="str">
        <f>IFERROR(Cálculos!I97,"")</f>
        <v/>
      </c>
      <c r="I107" s="18" t="str">
        <f>IFERROR(Cálculos!J97,"")</f>
        <v/>
      </c>
      <c r="J107" s="18" t="str">
        <f>IFERROR(Cálculos!K97,"")</f>
        <v/>
      </c>
    </row>
    <row r="108" spans="1:10" ht="22.35" customHeight="1" x14ac:dyDescent="0.2">
      <c r="A108" s="13"/>
      <c r="C108" s="17" t="str">
        <f>IFERROR(Cálculos!B98,"")</f>
        <v/>
      </c>
      <c r="D108" s="18" t="str">
        <f>IFERROR(Cálculos!C98,"")</f>
        <v/>
      </c>
      <c r="E108" s="18" t="str">
        <f>IFERROR(Cálculos!F98,"")</f>
        <v/>
      </c>
      <c r="F108" s="18" t="str">
        <f>IFERROR(Cálculos!G98,"")</f>
        <v/>
      </c>
      <c r="G108" s="18" t="str">
        <f>IFERROR(Cálculos!H98,"")</f>
        <v/>
      </c>
      <c r="H108" s="18" t="str">
        <f>IFERROR(Cálculos!I98,"")</f>
        <v/>
      </c>
      <c r="I108" s="18" t="str">
        <f>IFERROR(Cálculos!J98,"")</f>
        <v/>
      </c>
      <c r="J108" s="18" t="str">
        <f>IFERROR(Cálculos!K98,"")</f>
        <v/>
      </c>
    </row>
    <row r="109" spans="1:10" ht="22.35" customHeight="1" x14ac:dyDescent="0.2">
      <c r="A109" s="13"/>
      <c r="C109" s="17" t="str">
        <f>IFERROR(Cálculos!B99,"")</f>
        <v/>
      </c>
      <c r="D109" s="18" t="str">
        <f>IFERROR(Cálculos!C99,"")</f>
        <v/>
      </c>
      <c r="E109" s="18" t="str">
        <f>IFERROR(Cálculos!F99,"")</f>
        <v/>
      </c>
      <c r="F109" s="18" t="str">
        <f>IFERROR(Cálculos!G99,"")</f>
        <v/>
      </c>
      <c r="G109" s="18" t="str">
        <f>IFERROR(Cálculos!H99,"")</f>
        <v/>
      </c>
      <c r="H109" s="18" t="str">
        <f>IFERROR(Cálculos!I99,"")</f>
        <v/>
      </c>
      <c r="I109" s="18" t="str">
        <f>IFERROR(Cálculos!J99,"")</f>
        <v/>
      </c>
      <c r="J109" s="18" t="str">
        <f>IFERROR(Cálculos!K99,"")</f>
        <v/>
      </c>
    </row>
    <row r="110" spans="1:10" ht="22.35" customHeight="1" x14ac:dyDescent="0.2">
      <c r="A110" s="13"/>
      <c r="C110" s="17" t="str">
        <f>IFERROR(Cálculos!B100,"")</f>
        <v/>
      </c>
      <c r="D110" s="18" t="str">
        <f>IFERROR(Cálculos!C100,"")</f>
        <v/>
      </c>
      <c r="E110" s="18" t="str">
        <f>IFERROR(Cálculos!F100,"")</f>
        <v/>
      </c>
      <c r="F110" s="18" t="str">
        <f>IFERROR(Cálculos!G100,"")</f>
        <v/>
      </c>
      <c r="G110" s="18" t="str">
        <f>IFERROR(Cálculos!H100,"")</f>
        <v/>
      </c>
      <c r="H110" s="18" t="str">
        <f>IFERROR(Cálculos!I100,"")</f>
        <v/>
      </c>
      <c r="I110" s="18" t="str">
        <f>IFERROR(Cálculos!J100,"")</f>
        <v/>
      </c>
      <c r="J110" s="18" t="str">
        <f>IFERROR(Cálculos!K100,"")</f>
        <v/>
      </c>
    </row>
    <row r="111" spans="1:10" ht="22.35" customHeight="1" x14ac:dyDescent="0.2">
      <c r="A111" s="13"/>
      <c r="C111" s="17" t="str">
        <f>IFERROR(Cálculos!B101,"")</f>
        <v/>
      </c>
      <c r="D111" s="18" t="str">
        <f>IFERROR(Cálculos!C101,"")</f>
        <v/>
      </c>
      <c r="E111" s="18" t="str">
        <f>IFERROR(Cálculos!F101,"")</f>
        <v/>
      </c>
      <c r="F111" s="18" t="str">
        <f>IFERROR(Cálculos!G101,"")</f>
        <v/>
      </c>
      <c r="G111" s="18" t="str">
        <f>IFERROR(Cálculos!H101,"")</f>
        <v/>
      </c>
      <c r="H111" s="18" t="str">
        <f>IFERROR(Cálculos!I101,"")</f>
        <v/>
      </c>
      <c r="I111" s="18" t="str">
        <f>IFERROR(Cálculos!J101,"")</f>
        <v/>
      </c>
      <c r="J111" s="18" t="str">
        <f>IFERROR(Cálculos!K101,"")</f>
        <v/>
      </c>
    </row>
    <row r="112" spans="1:10" ht="22.35" customHeight="1" x14ac:dyDescent="0.2">
      <c r="A112" s="13"/>
      <c r="C112" s="17" t="str">
        <f>IFERROR(Cálculos!B102,"")</f>
        <v/>
      </c>
      <c r="D112" s="18" t="str">
        <f>IFERROR(Cálculos!C102,"")</f>
        <v/>
      </c>
      <c r="E112" s="18" t="str">
        <f>IFERROR(Cálculos!F102,"")</f>
        <v/>
      </c>
      <c r="F112" s="18" t="str">
        <f>IFERROR(Cálculos!G102,"")</f>
        <v/>
      </c>
      <c r="G112" s="18" t="str">
        <f>IFERROR(Cálculos!H102,"")</f>
        <v/>
      </c>
      <c r="H112" s="18" t="str">
        <f>IFERROR(Cálculos!I102,"")</f>
        <v/>
      </c>
      <c r="I112" s="18" t="str">
        <f>IFERROR(Cálculos!J102,"")</f>
        <v/>
      </c>
      <c r="J112" s="18" t="str">
        <f>IFERROR(Cálculos!K102,"")</f>
        <v/>
      </c>
    </row>
    <row r="113" spans="1:10" ht="22.35" customHeight="1" x14ac:dyDescent="0.2">
      <c r="A113" s="13"/>
      <c r="C113" s="17" t="str">
        <f>IFERROR(Cálculos!B103,"")</f>
        <v/>
      </c>
      <c r="D113" s="18" t="str">
        <f>IFERROR(Cálculos!C103,"")</f>
        <v/>
      </c>
      <c r="E113" s="18" t="str">
        <f>IFERROR(Cálculos!F103,"")</f>
        <v/>
      </c>
      <c r="F113" s="18" t="str">
        <f>IFERROR(Cálculos!G103,"")</f>
        <v/>
      </c>
      <c r="G113" s="18" t="str">
        <f>IFERROR(Cálculos!H103,"")</f>
        <v/>
      </c>
      <c r="H113" s="18" t="str">
        <f>IFERROR(Cálculos!I103,"")</f>
        <v/>
      </c>
      <c r="I113" s="18" t="str">
        <f>IFERROR(Cálculos!J103,"")</f>
        <v/>
      </c>
      <c r="J113" s="18" t="str">
        <f>IFERROR(Cálculos!K103,"")</f>
        <v/>
      </c>
    </row>
    <row r="114" spans="1:10" ht="22.35" customHeight="1" x14ac:dyDescent="0.2">
      <c r="A114" s="13"/>
      <c r="C114" s="17" t="str">
        <f>IFERROR(Cálculos!B104,"")</f>
        <v/>
      </c>
      <c r="D114" s="18" t="str">
        <f>IFERROR(Cálculos!C104,"")</f>
        <v/>
      </c>
      <c r="E114" s="18" t="str">
        <f>IFERROR(Cálculos!F104,"")</f>
        <v/>
      </c>
      <c r="F114" s="18" t="str">
        <f>IFERROR(Cálculos!G104,"")</f>
        <v/>
      </c>
      <c r="G114" s="18" t="str">
        <f>IFERROR(Cálculos!H104,"")</f>
        <v/>
      </c>
      <c r="H114" s="18" t="str">
        <f>IFERROR(Cálculos!I104,"")</f>
        <v/>
      </c>
      <c r="I114" s="18" t="str">
        <f>IFERROR(Cálculos!J104,"")</f>
        <v/>
      </c>
      <c r="J114" s="18" t="str">
        <f>IFERROR(Cálculos!K104,"")</f>
        <v/>
      </c>
    </row>
    <row r="115" spans="1:10" ht="22.35" customHeight="1" x14ac:dyDescent="0.2">
      <c r="A115" s="13"/>
      <c r="C115" s="17" t="str">
        <f>IFERROR(Cálculos!B105,"")</f>
        <v/>
      </c>
      <c r="D115" s="18" t="str">
        <f>IFERROR(Cálculos!C105,"")</f>
        <v/>
      </c>
      <c r="E115" s="18" t="str">
        <f>IFERROR(Cálculos!F105,"")</f>
        <v/>
      </c>
      <c r="F115" s="18" t="str">
        <f>IFERROR(Cálculos!G105,"")</f>
        <v/>
      </c>
      <c r="G115" s="18" t="str">
        <f>IFERROR(Cálculos!H105,"")</f>
        <v/>
      </c>
      <c r="H115" s="18" t="str">
        <f>IFERROR(Cálculos!I105,"")</f>
        <v/>
      </c>
      <c r="I115" s="18" t="str">
        <f>IFERROR(Cálculos!J105,"")</f>
        <v/>
      </c>
      <c r="J115" s="18" t="str">
        <f>IFERROR(Cálculos!K105,"")</f>
        <v/>
      </c>
    </row>
    <row r="116" spans="1:10" ht="22.35" customHeight="1" x14ac:dyDescent="0.2">
      <c r="A116" s="13"/>
      <c r="C116" s="17" t="str">
        <f>IFERROR(Cálculos!B106,"")</f>
        <v/>
      </c>
      <c r="D116" s="18" t="str">
        <f>IFERROR(Cálculos!C106,"")</f>
        <v/>
      </c>
      <c r="E116" s="18" t="str">
        <f>IFERROR(Cálculos!F106,"")</f>
        <v/>
      </c>
      <c r="F116" s="18" t="str">
        <f>IFERROR(Cálculos!G106,"")</f>
        <v/>
      </c>
      <c r="G116" s="18" t="str">
        <f>IFERROR(Cálculos!H106,"")</f>
        <v/>
      </c>
      <c r="H116" s="18" t="str">
        <f>IFERROR(Cálculos!I106,"")</f>
        <v/>
      </c>
      <c r="I116" s="18" t="str">
        <f>IFERROR(Cálculos!J106,"")</f>
        <v/>
      </c>
      <c r="J116" s="18" t="str">
        <f>IFERROR(Cálculos!K106,"")</f>
        <v/>
      </c>
    </row>
    <row r="117" spans="1:10" ht="22.35" customHeight="1" x14ac:dyDescent="0.2">
      <c r="A117" s="13"/>
      <c r="C117" s="17" t="str">
        <f>IFERROR(Cálculos!B107,"")</f>
        <v/>
      </c>
      <c r="D117" s="18" t="str">
        <f>IFERROR(Cálculos!C107,"")</f>
        <v/>
      </c>
      <c r="E117" s="18" t="str">
        <f>IFERROR(Cálculos!F107,"")</f>
        <v/>
      </c>
      <c r="F117" s="18" t="str">
        <f>IFERROR(Cálculos!G107,"")</f>
        <v/>
      </c>
      <c r="G117" s="18" t="str">
        <f>IFERROR(Cálculos!H107,"")</f>
        <v/>
      </c>
      <c r="H117" s="18" t="str">
        <f>IFERROR(Cálculos!I107,"")</f>
        <v/>
      </c>
      <c r="I117" s="18" t="str">
        <f>IFERROR(Cálculos!J107,"")</f>
        <v/>
      </c>
      <c r="J117" s="18" t="str">
        <f>IFERROR(Cálculos!K107,"")</f>
        <v/>
      </c>
    </row>
    <row r="118" spans="1:10" ht="22.35" customHeight="1" x14ac:dyDescent="0.2">
      <c r="A118" s="13"/>
      <c r="C118" s="17" t="str">
        <f>IFERROR(Cálculos!B108,"")</f>
        <v/>
      </c>
      <c r="D118" s="18" t="str">
        <f>IFERROR(Cálculos!C108,"")</f>
        <v/>
      </c>
      <c r="E118" s="18" t="str">
        <f>IFERROR(Cálculos!F108,"")</f>
        <v/>
      </c>
      <c r="F118" s="18" t="str">
        <f>IFERROR(Cálculos!G108,"")</f>
        <v/>
      </c>
      <c r="G118" s="18" t="str">
        <f>IFERROR(Cálculos!H108,"")</f>
        <v/>
      </c>
      <c r="H118" s="18" t="str">
        <f>IFERROR(Cálculos!I108,"")</f>
        <v/>
      </c>
      <c r="I118" s="18" t="str">
        <f>IFERROR(Cálculos!J108,"")</f>
        <v/>
      </c>
      <c r="J118" s="18" t="str">
        <f>IFERROR(Cálculos!K108,"")</f>
        <v/>
      </c>
    </row>
    <row r="119" spans="1:10" ht="22.35" customHeight="1" x14ac:dyDescent="0.2">
      <c r="A119" s="13"/>
      <c r="C119" s="17" t="str">
        <f>IFERROR(Cálculos!B109,"")</f>
        <v/>
      </c>
      <c r="D119" s="18" t="str">
        <f>IFERROR(Cálculos!C109,"")</f>
        <v/>
      </c>
      <c r="E119" s="18" t="str">
        <f>IFERROR(Cálculos!F109,"")</f>
        <v/>
      </c>
      <c r="F119" s="18" t="str">
        <f>IFERROR(Cálculos!G109,"")</f>
        <v/>
      </c>
      <c r="G119" s="18" t="str">
        <f>IFERROR(Cálculos!H109,"")</f>
        <v/>
      </c>
      <c r="H119" s="18" t="str">
        <f>IFERROR(Cálculos!I109,"")</f>
        <v/>
      </c>
      <c r="I119" s="18" t="str">
        <f>IFERROR(Cálculos!J109,"")</f>
        <v/>
      </c>
      <c r="J119" s="18" t="str">
        <f>IFERROR(Cálculos!K109,"")</f>
        <v/>
      </c>
    </row>
    <row r="120" spans="1:10" ht="22.35" customHeight="1" x14ac:dyDescent="0.2">
      <c r="A120" s="13"/>
      <c r="C120" s="17" t="str">
        <f>IFERROR(Cálculos!B110,"")</f>
        <v/>
      </c>
      <c r="D120" s="18" t="str">
        <f>IFERROR(Cálculos!C110,"")</f>
        <v/>
      </c>
      <c r="E120" s="18" t="str">
        <f>IFERROR(Cálculos!F110,"")</f>
        <v/>
      </c>
      <c r="F120" s="18" t="str">
        <f>IFERROR(Cálculos!G110,"")</f>
        <v/>
      </c>
      <c r="G120" s="18" t="str">
        <f>IFERROR(Cálculos!H110,"")</f>
        <v/>
      </c>
      <c r="H120" s="18" t="str">
        <f>IFERROR(Cálculos!I110,"")</f>
        <v/>
      </c>
      <c r="I120" s="18" t="str">
        <f>IFERROR(Cálculos!J110,"")</f>
        <v/>
      </c>
      <c r="J120" s="18" t="str">
        <f>IFERROR(Cálculos!K110,"")</f>
        <v/>
      </c>
    </row>
    <row r="121" spans="1:10" ht="22.35" customHeight="1" x14ac:dyDescent="0.2">
      <c r="A121" s="13"/>
      <c r="C121" s="17" t="str">
        <f>IFERROR(Cálculos!B111,"")</f>
        <v/>
      </c>
      <c r="D121" s="18" t="str">
        <f>IFERROR(Cálculos!C111,"")</f>
        <v/>
      </c>
      <c r="E121" s="18" t="str">
        <f>IFERROR(Cálculos!F111,"")</f>
        <v/>
      </c>
      <c r="F121" s="18" t="str">
        <f>IFERROR(Cálculos!G111,"")</f>
        <v/>
      </c>
      <c r="G121" s="18" t="str">
        <f>IFERROR(Cálculos!H111,"")</f>
        <v/>
      </c>
      <c r="H121" s="18" t="str">
        <f>IFERROR(Cálculos!I111,"")</f>
        <v/>
      </c>
      <c r="I121" s="18" t="str">
        <f>IFERROR(Cálculos!J111,"")</f>
        <v/>
      </c>
      <c r="J121" s="18" t="str">
        <f>IFERROR(Cálculos!K111,"")</f>
        <v/>
      </c>
    </row>
    <row r="122" spans="1:10" ht="22.35" customHeight="1" x14ac:dyDescent="0.2">
      <c r="A122" s="13"/>
      <c r="C122" s="17" t="str">
        <f>IFERROR(Cálculos!B112,"")</f>
        <v/>
      </c>
      <c r="D122" s="18" t="str">
        <f>IFERROR(Cálculos!C112,"")</f>
        <v/>
      </c>
      <c r="E122" s="18" t="str">
        <f>IFERROR(Cálculos!F112,"")</f>
        <v/>
      </c>
      <c r="F122" s="18" t="str">
        <f>IFERROR(Cálculos!G112,"")</f>
        <v/>
      </c>
      <c r="G122" s="18" t="str">
        <f>IFERROR(Cálculos!H112,"")</f>
        <v/>
      </c>
      <c r="H122" s="18" t="str">
        <f>IFERROR(Cálculos!I112,"")</f>
        <v/>
      </c>
      <c r="I122" s="18" t="str">
        <f>IFERROR(Cálculos!J112,"")</f>
        <v/>
      </c>
      <c r="J122" s="18" t="str">
        <f>IFERROR(Cálculos!K112,"")</f>
        <v/>
      </c>
    </row>
    <row r="123" spans="1:10" ht="22.35" customHeight="1" x14ac:dyDescent="0.2">
      <c r="A123" s="13"/>
      <c r="C123" s="17" t="str">
        <f>IFERROR(Cálculos!B113,"")</f>
        <v/>
      </c>
      <c r="D123" s="18" t="str">
        <f>IFERROR(Cálculos!C113,"")</f>
        <v/>
      </c>
      <c r="E123" s="18" t="str">
        <f>IFERROR(Cálculos!F113,"")</f>
        <v/>
      </c>
      <c r="F123" s="18" t="str">
        <f>IFERROR(Cálculos!G113,"")</f>
        <v/>
      </c>
      <c r="G123" s="18" t="str">
        <f>IFERROR(Cálculos!H113,"")</f>
        <v/>
      </c>
      <c r="H123" s="18" t="str">
        <f>IFERROR(Cálculos!I113,"")</f>
        <v/>
      </c>
      <c r="I123" s="18" t="str">
        <f>IFERROR(Cálculos!J113,"")</f>
        <v/>
      </c>
      <c r="J123" s="18" t="str">
        <f>IFERROR(Cálculos!K113,"")</f>
        <v/>
      </c>
    </row>
    <row r="124" spans="1:10" ht="22.35" customHeight="1" x14ac:dyDescent="0.2">
      <c r="A124" s="13"/>
      <c r="C124" s="17" t="str">
        <f>IFERROR(Cálculos!B114,"")</f>
        <v/>
      </c>
      <c r="D124" s="18" t="str">
        <f>IFERROR(Cálculos!C114,"")</f>
        <v/>
      </c>
      <c r="E124" s="18" t="str">
        <f>IFERROR(Cálculos!F114,"")</f>
        <v/>
      </c>
      <c r="F124" s="18" t="str">
        <f>IFERROR(Cálculos!G114,"")</f>
        <v/>
      </c>
      <c r="G124" s="18" t="str">
        <f>IFERROR(Cálculos!H114,"")</f>
        <v/>
      </c>
      <c r="H124" s="18" t="str">
        <f>IFERROR(Cálculos!I114,"")</f>
        <v/>
      </c>
      <c r="I124" s="18" t="str">
        <f>IFERROR(Cálculos!J114,"")</f>
        <v/>
      </c>
      <c r="J124" s="18" t="str">
        <f>IFERROR(Cálculos!K114,"")</f>
        <v/>
      </c>
    </row>
    <row r="125" spans="1:10" ht="22.35" customHeight="1" x14ac:dyDescent="0.2">
      <c r="A125" s="13"/>
    </row>
    <row r="126" spans="1:10" ht="22.35" customHeight="1" x14ac:dyDescent="0.2">
      <c r="A126" s="13"/>
    </row>
    <row r="127" spans="1:10" ht="22.35" customHeight="1" x14ac:dyDescent="0.2">
      <c r="A127" s="13"/>
    </row>
    <row r="128" spans="1:10" ht="22.35" customHeight="1" x14ac:dyDescent="0.2">
      <c r="A128" s="13"/>
    </row>
    <row r="129" spans="1:1" ht="22.35" customHeight="1" x14ac:dyDescent="0.2">
      <c r="A129" s="13"/>
    </row>
    <row r="130" spans="1:1" ht="22.35" customHeight="1" x14ac:dyDescent="0.2">
      <c r="A130" s="13"/>
    </row>
    <row r="131" spans="1:1" ht="22.35" customHeight="1" x14ac:dyDescent="0.2">
      <c r="A131" s="13"/>
    </row>
    <row r="132" spans="1:1" ht="22.35" customHeight="1" x14ac:dyDescent="0.2">
      <c r="A132" s="13"/>
    </row>
    <row r="133" spans="1:1" ht="22.35" customHeight="1" x14ac:dyDescent="0.2">
      <c r="A133" s="13"/>
    </row>
    <row r="134" spans="1:1" ht="22.35" customHeight="1" x14ac:dyDescent="0.2">
      <c r="A134" s="13"/>
    </row>
    <row r="135" spans="1:1" ht="22.35" customHeight="1" x14ac:dyDescent="0.2">
      <c r="A135" s="13"/>
    </row>
    <row r="136" spans="1:1" ht="22.35" customHeight="1" x14ac:dyDescent="0.2">
      <c r="A136" s="13"/>
    </row>
    <row r="137" spans="1:1" ht="22.35" customHeight="1" x14ac:dyDescent="0.2">
      <c r="A137" s="13"/>
    </row>
    <row r="138" spans="1:1" ht="22.35" customHeight="1" x14ac:dyDescent="0.2">
      <c r="A138" s="13"/>
    </row>
    <row r="139" spans="1:1" ht="22.35" customHeight="1" x14ac:dyDescent="0.2">
      <c r="A139" s="13"/>
    </row>
    <row r="140" spans="1:1" ht="22.35" customHeight="1" x14ac:dyDescent="0.2">
      <c r="A140" s="13"/>
    </row>
    <row r="141" spans="1:1" ht="22.35" customHeight="1" x14ac:dyDescent="0.2">
      <c r="A141" s="13"/>
    </row>
    <row r="142" spans="1:1" ht="22.35" customHeight="1" x14ac:dyDescent="0.2">
      <c r="A142" s="13"/>
    </row>
    <row r="143" spans="1:1" ht="22.35" customHeight="1" x14ac:dyDescent="0.2">
      <c r="A143" s="13"/>
    </row>
    <row r="144" spans="1:1" ht="22.35" customHeight="1" x14ac:dyDescent="0.2">
      <c r="A144" s="13"/>
    </row>
    <row r="145" spans="1:1" ht="22.35" customHeight="1" x14ac:dyDescent="0.2">
      <c r="A145" s="13"/>
    </row>
    <row r="146" spans="1:1" ht="22.35" customHeight="1" x14ac:dyDescent="0.2">
      <c r="A146" s="13"/>
    </row>
    <row r="147" spans="1:1" ht="22.35" customHeight="1" x14ac:dyDescent="0.2">
      <c r="A147" s="13"/>
    </row>
    <row r="148" spans="1:1" ht="22.35" customHeight="1" x14ac:dyDescent="0.2">
      <c r="A148" s="13"/>
    </row>
    <row r="149" spans="1:1" ht="22.35" customHeight="1" x14ac:dyDescent="0.2">
      <c r="A149" s="13"/>
    </row>
    <row r="150" spans="1:1" ht="22.35" customHeight="1" x14ac:dyDescent="0.2">
      <c r="A150" s="13"/>
    </row>
    <row r="151" spans="1:1" ht="22.35" customHeight="1" x14ac:dyDescent="0.2">
      <c r="A151" s="13"/>
    </row>
    <row r="152" spans="1:1" ht="22.35" customHeight="1" x14ac:dyDescent="0.2">
      <c r="A152" s="13"/>
    </row>
    <row r="153" spans="1:1" ht="22.35" customHeight="1" x14ac:dyDescent="0.2">
      <c r="A153" s="13"/>
    </row>
    <row r="154" spans="1:1" ht="22.35" customHeight="1" x14ac:dyDescent="0.2">
      <c r="A154" s="13"/>
    </row>
    <row r="155" spans="1:1" ht="22.35" customHeight="1" x14ac:dyDescent="0.2">
      <c r="A155" s="13"/>
    </row>
    <row r="156" spans="1:1" ht="22.35" customHeight="1" x14ac:dyDescent="0.2">
      <c r="A156" s="13"/>
    </row>
    <row r="157" spans="1:1" ht="22.35" customHeight="1" x14ac:dyDescent="0.2">
      <c r="A157" s="13"/>
    </row>
    <row r="158" spans="1:1" ht="22.35" customHeight="1" x14ac:dyDescent="0.2">
      <c r="A158" s="13"/>
    </row>
    <row r="159" spans="1:1" ht="22.35" customHeight="1" x14ac:dyDescent="0.2">
      <c r="A159" s="13"/>
    </row>
    <row r="160" spans="1:1" ht="22.35" customHeight="1" x14ac:dyDescent="0.2">
      <c r="A160" s="13"/>
    </row>
    <row r="161" spans="1:1" ht="22.35" customHeight="1" x14ac:dyDescent="0.2">
      <c r="A161" s="13"/>
    </row>
    <row r="162" spans="1:1" ht="22.35" customHeight="1" x14ac:dyDescent="0.2">
      <c r="A162" s="13"/>
    </row>
    <row r="163" spans="1:1" ht="22.35" customHeight="1" x14ac:dyDescent="0.2">
      <c r="A163" s="13"/>
    </row>
    <row r="164" spans="1:1" ht="22.35" customHeight="1" x14ac:dyDescent="0.2">
      <c r="A164" s="13"/>
    </row>
    <row r="165" spans="1:1" ht="22.35" customHeight="1" x14ac:dyDescent="0.2">
      <c r="A165" s="13"/>
    </row>
    <row r="166" spans="1:1" ht="22.35" customHeight="1" x14ac:dyDescent="0.2">
      <c r="A166" s="13"/>
    </row>
    <row r="167" spans="1:1" ht="22.35" customHeight="1" x14ac:dyDescent="0.2">
      <c r="A167" s="13"/>
    </row>
    <row r="168" spans="1:1" ht="22.35" customHeight="1" x14ac:dyDescent="0.2">
      <c r="A168" s="13"/>
    </row>
    <row r="169" spans="1:1" ht="22.35" customHeight="1" x14ac:dyDescent="0.2">
      <c r="A169" s="13"/>
    </row>
    <row r="170" spans="1:1" ht="22.35" customHeight="1" x14ac:dyDescent="0.2">
      <c r="A170" s="13"/>
    </row>
    <row r="171" spans="1:1" ht="22.35" customHeight="1" x14ac:dyDescent="0.2">
      <c r="A171" s="13"/>
    </row>
    <row r="172" spans="1:1" ht="22.35" customHeight="1" x14ac:dyDescent="0.2">
      <c r="A172" s="13"/>
    </row>
    <row r="173" spans="1:1" ht="22.35" customHeight="1" x14ac:dyDescent="0.2">
      <c r="A173" s="13"/>
    </row>
    <row r="174" spans="1:1" ht="22.35" customHeight="1" x14ac:dyDescent="0.2">
      <c r="A174" s="13"/>
    </row>
    <row r="175" spans="1:1" ht="22.35" customHeight="1" x14ac:dyDescent="0.2">
      <c r="A175" s="13"/>
    </row>
    <row r="176" spans="1:1" ht="22.35" customHeight="1" x14ac:dyDescent="0.2">
      <c r="A176" s="13"/>
    </row>
    <row r="177" spans="1:1" ht="22.35" customHeight="1" x14ac:dyDescent="0.2">
      <c r="A177" s="13"/>
    </row>
    <row r="178" spans="1:1" ht="22.35" customHeight="1" x14ac:dyDescent="0.2">
      <c r="A178" s="13"/>
    </row>
    <row r="179" spans="1:1" ht="22.35" customHeight="1" x14ac:dyDescent="0.2">
      <c r="A179" s="13"/>
    </row>
    <row r="180" spans="1:1" ht="22.35" customHeight="1" x14ac:dyDescent="0.2">
      <c r="A180" s="13"/>
    </row>
    <row r="181" spans="1:1" ht="22.35" customHeight="1" x14ac:dyDescent="0.2">
      <c r="A181" s="13"/>
    </row>
    <row r="182" spans="1:1" ht="22.35" customHeight="1" x14ac:dyDescent="0.2">
      <c r="A182" s="13"/>
    </row>
    <row r="183" spans="1:1" ht="22.35" customHeight="1" x14ac:dyDescent="0.2">
      <c r="A183" s="13"/>
    </row>
    <row r="184" spans="1:1" ht="22.35" customHeight="1" x14ac:dyDescent="0.2">
      <c r="A184" s="13"/>
    </row>
    <row r="185" spans="1:1" ht="22.35" customHeight="1" x14ac:dyDescent="0.2">
      <c r="A185" s="13"/>
    </row>
    <row r="186" spans="1:1" ht="22.35" customHeight="1" x14ac:dyDescent="0.2">
      <c r="A186" s="13"/>
    </row>
    <row r="187" spans="1:1" ht="22.35" customHeight="1" x14ac:dyDescent="0.2">
      <c r="A187" s="13"/>
    </row>
    <row r="188" spans="1:1" ht="22.35" customHeight="1" x14ac:dyDescent="0.2">
      <c r="A188" s="13"/>
    </row>
    <row r="189" spans="1:1" ht="22.35" customHeight="1" x14ac:dyDescent="0.2">
      <c r="A189" s="13"/>
    </row>
    <row r="190" spans="1:1" ht="22.35" customHeight="1" x14ac:dyDescent="0.2">
      <c r="A190" s="13"/>
    </row>
    <row r="191" spans="1:1" ht="22.35" customHeight="1" x14ac:dyDescent="0.2">
      <c r="A191" s="13"/>
    </row>
    <row r="192" spans="1:1" ht="22.35" customHeight="1" x14ac:dyDescent="0.2">
      <c r="A192" s="13"/>
    </row>
    <row r="193" spans="1:1" ht="22.35" customHeight="1" x14ac:dyDescent="0.2">
      <c r="A193" s="13"/>
    </row>
    <row r="194" spans="1:1" ht="22.35" customHeight="1" x14ac:dyDescent="0.2">
      <c r="A194" s="13"/>
    </row>
    <row r="195" spans="1:1" ht="22.35" customHeight="1" x14ac:dyDescent="0.2">
      <c r="A195" s="13"/>
    </row>
    <row r="196" spans="1:1" ht="22.35" customHeight="1" x14ac:dyDescent="0.2">
      <c r="A196" s="13"/>
    </row>
    <row r="197" spans="1:1" ht="22.35" customHeight="1" x14ac:dyDescent="0.2">
      <c r="A197" s="13"/>
    </row>
    <row r="198" spans="1:1" ht="22.35" customHeight="1" x14ac:dyDescent="0.2">
      <c r="A198" s="13"/>
    </row>
    <row r="199" spans="1:1" ht="22.35" customHeight="1" x14ac:dyDescent="0.2">
      <c r="A199" s="13"/>
    </row>
    <row r="200" spans="1:1" ht="22.35" customHeight="1" x14ac:dyDescent="0.2">
      <c r="A200" s="13"/>
    </row>
    <row r="201" spans="1:1" ht="22.35" customHeight="1" x14ac:dyDescent="0.2">
      <c r="A201" s="13"/>
    </row>
    <row r="202" spans="1:1" ht="22.35" customHeight="1" x14ac:dyDescent="0.2">
      <c r="A202" s="13"/>
    </row>
    <row r="203" spans="1:1" ht="22.35" customHeight="1" x14ac:dyDescent="0.2">
      <c r="A203" s="13"/>
    </row>
    <row r="204" spans="1:1" ht="22.35" customHeight="1" x14ac:dyDescent="0.2">
      <c r="A204" s="13"/>
    </row>
    <row r="205" spans="1:1" ht="22.35" customHeight="1" x14ac:dyDescent="0.2">
      <c r="A205" s="13"/>
    </row>
    <row r="206" spans="1:1" ht="22.35" customHeight="1" x14ac:dyDescent="0.2">
      <c r="A206" s="13"/>
    </row>
    <row r="207" spans="1:1" ht="22.35" customHeight="1" x14ac:dyDescent="0.2">
      <c r="A207" s="13"/>
    </row>
    <row r="208" spans="1:1" ht="22.35" customHeight="1" x14ac:dyDescent="0.2">
      <c r="A208" s="13"/>
    </row>
    <row r="209" spans="1:1" ht="22.35" customHeight="1" x14ac:dyDescent="0.2">
      <c r="A209" s="13"/>
    </row>
    <row r="210" spans="1:1" ht="22.35" customHeight="1" x14ac:dyDescent="0.2">
      <c r="A210" s="13"/>
    </row>
    <row r="211" spans="1:1" ht="22.35" customHeight="1" x14ac:dyDescent="0.2">
      <c r="A211" s="13"/>
    </row>
    <row r="212" spans="1:1" ht="22.35" customHeight="1" x14ac:dyDescent="0.2">
      <c r="A212" s="13"/>
    </row>
    <row r="213" spans="1:1" ht="22.35" customHeight="1" x14ac:dyDescent="0.2">
      <c r="A213" s="13"/>
    </row>
    <row r="214" spans="1:1" ht="22.35" customHeight="1" x14ac:dyDescent="0.2">
      <c r="A214" s="13"/>
    </row>
    <row r="215" spans="1:1" ht="22.35" customHeight="1" x14ac:dyDescent="0.2">
      <c r="A215" s="13"/>
    </row>
    <row r="216" spans="1:1" ht="22.35" customHeight="1" x14ac:dyDescent="0.2">
      <c r="A216" s="13"/>
    </row>
    <row r="217" spans="1:1" ht="22.35" customHeight="1" x14ac:dyDescent="0.2">
      <c r="A217" s="13"/>
    </row>
    <row r="218" spans="1:1" ht="22.35" customHeight="1" x14ac:dyDescent="0.2">
      <c r="A218" s="13"/>
    </row>
    <row r="219" spans="1:1" ht="22.35" customHeight="1" x14ac:dyDescent="0.2">
      <c r="A219" s="13"/>
    </row>
    <row r="220" spans="1:1" ht="22.35" customHeight="1" x14ac:dyDescent="0.2">
      <c r="A220" s="13"/>
    </row>
    <row r="221" spans="1:1" ht="22.35" customHeight="1" x14ac:dyDescent="0.2">
      <c r="A221" s="13"/>
    </row>
    <row r="222" spans="1:1" ht="22.35" customHeight="1" x14ac:dyDescent="0.2">
      <c r="A222" s="13"/>
    </row>
    <row r="223" spans="1:1" ht="22.35" customHeight="1" x14ac:dyDescent="0.2">
      <c r="A223" s="13"/>
    </row>
    <row r="224" spans="1:1" ht="22.35" customHeight="1" x14ac:dyDescent="0.2">
      <c r="A224" s="13"/>
    </row>
    <row r="225" spans="1:1" ht="22.35" customHeight="1" x14ac:dyDescent="0.2">
      <c r="A225" s="13"/>
    </row>
    <row r="226" spans="1:1" ht="22.35" customHeight="1" x14ac:dyDescent="0.2">
      <c r="A226" s="13"/>
    </row>
    <row r="227" spans="1:1" ht="22.35" customHeight="1" x14ac:dyDescent="0.2">
      <c r="A227" s="13"/>
    </row>
    <row r="228" spans="1:1" ht="22.35" customHeight="1" x14ac:dyDescent="0.2">
      <c r="A228" s="13"/>
    </row>
    <row r="229" spans="1:1" ht="22.35" customHeight="1" x14ac:dyDescent="0.2">
      <c r="A229" s="13"/>
    </row>
    <row r="230" spans="1:1" ht="22.35" customHeight="1" x14ac:dyDescent="0.2">
      <c r="A230" s="13"/>
    </row>
    <row r="231" spans="1:1" ht="22.35" customHeight="1" x14ac:dyDescent="0.2">
      <c r="A231" s="13"/>
    </row>
    <row r="232" spans="1:1" ht="22.35" customHeight="1" x14ac:dyDescent="0.2">
      <c r="A232" s="13"/>
    </row>
    <row r="233" spans="1:1" ht="22.35" customHeight="1" x14ac:dyDescent="0.2">
      <c r="A233" s="13"/>
    </row>
    <row r="234" spans="1:1" ht="22.35" customHeight="1" x14ac:dyDescent="0.2">
      <c r="A234" s="13"/>
    </row>
    <row r="235" spans="1:1" ht="22.35" customHeight="1" x14ac:dyDescent="0.2">
      <c r="A235" s="13"/>
    </row>
    <row r="236" spans="1:1" ht="22.35" customHeight="1" x14ac:dyDescent="0.2">
      <c r="A236" s="13"/>
    </row>
    <row r="237" spans="1:1" ht="22.35" customHeight="1" x14ac:dyDescent="0.2">
      <c r="A237" s="13"/>
    </row>
    <row r="238" spans="1:1" ht="22.35" customHeight="1" x14ac:dyDescent="0.2">
      <c r="A238" s="13"/>
    </row>
    <row r="239" spans="1:1" ht="22.35" customHeight="1" x14ac:dyDescent="0.2">
      <c r="A239" s="13"/>
    </row>
    <row r="240" spans="1:1" ht="22.35" customHeight="1" x14ac:dyDescent="0.2">
      <c r="A240" s="13"/>
    </row>
    <row r="241" spans="1:1" ht="22.35" customHeight="1" x14ac:dyDescent="0.2">
      <c r="A241" s="13"/>
    </row>
    <row r="242" spans="1:1" ht="22.35" customHeight="1" x14ac:dyDescent="0.2">
      <c r="A242" s="13"/>
    </row>
    <row r="243" spans="1:1" ht="22.35" customHeight="1" x14ac:dyDescent="0.2">
      <c r="A243" s="13"/>
    </row>
    <row r="244" spans="1:1" ht="22.35" customHeight="1" x14ac:dyDescent="0.2">
      <c r="A244" s="13"/>
    </row>
    <row r="245" spans="1:1" ht="22.35" customHeight="1" x14ac:dyDescent="0.2">
      <c r="A245" s="13"/>
    </row>
    <row r="246" spans="1:1" ht="22.35" customHeight="1" x14ac:dyDescent="0.2">
      <c r="A246" s="13"/>
    </row>
    <row r="247" spans="1:1" ht="22.35" customHeight="1" x14ac:dyDescent="0.2">
      <c r="A247" s="13"/>
    </row>
    <row r="248" spans="1:1" ht="22.35" customHeight="1" x14ac:dyDescent="0.2">
      <c r="A248" s="13"/>
    </row>
    <row r="249" spans="1:1" ht="22.35" customHeight="1" x14ac:dyDescent="0.2">
      <c r="A249" s="13"/>
    </row>
    <row r="250" spans="1:1" ht="22.35" customHeight="1" x14ac:dyDescent="0.2">
      <c r="A250" s="13"/>
    </row>
    <row r="251" spans="1:1" ht="22.35" customHeight="1" x14ac:dyDescent="0.2">
      <c r="A251" s="13"/>
    </row>
    <row r="252" spans="1:1" ht="22.35" customHeight="1" x14ac:dyDescent="0.2">
      <c r="A252" s="13"/>
    </row>
    <row r="253" spans="1:1" ht="22.35" customHeight="1" x14ac:dyDescent="0.2">
      <c r="A253" s="13"/>
    </row>
  </sheetData>
  <dataConsolidate/>
  <mergeCells count="24">
    <mergeCell ref="I15:J15"/>
    <mergeCell ref="I16:J16"/>
    <mergeCell ref="I17:J17"/>
    <mergeCell ref="I18:J18"/>
    <mergeCell ref="I19:J19"/>
    <mergeCell ref="C21:D21"/>
    <mergeCell ref="C15:D15"/>
    <mergeCell ref="C16:D16"/>
    <mergeCell ref="F15:G15"/>
    <mergeCell ref="F16:G16"/>
    <mergeCell ref="F17:G17"/>
    <mergeCell ref="F18:G18"/>
    <mergeCell ref="F19:G19"/>
    <mergeCell ref="F20:G20"/>
    <mergeCell ref="C17:D17"/>
    <mergeCell ref="C18:D18"/>
    <mergeCell ref="C19:D19"/>
    <mergeCell ref="C20:D20"/>
    <mergeCell ref="A1:A2"/>
    <mergeCell ref="C2:K2"/>
    <mergeCell ref="C14:E14"/>
    <mergeCell ref="F14:H14"/>
    <mergeCell ref="I14:K14"/>
    <mergeCell ref="B3:J3"/>
  </mergeCells>
  <conditionalFormatting sqref="C2">
    <cfRule type="expression" dxfId="19" priority="7">
      <formula>INDEX(SavingsBalance_RetiredPeriod,PlanYears)&lt;0</formula>
    </cfRule>
  </conditionalFormatting>
  <conditionalFormatting sqref="C2">
    <cfRule type="expression" dxfId="18" priority="8">
      <formula>INDEX(SavingsBalance_RetiredPeriod,PlanYears)&gt;=0</formula>
    </cfRule>
  </conditionalFormatting>
  <dataValidations xWindow="968" yWindow="364" count="48">
    <dataValidation allowBlank="1" showInputMessage="1" showErrorMessage="1" prompt="Crie um planejador financeiro de aposentadoria nesta pasta de trabalho. Há um gráfico de visão geral na linha 3. Insira os detalhes nas células B6 a J12. Dados financeiros são gerados a partir da célula B14" sqref="A1" xr:uid="{00000000-0002-0000-0000-000000000000}"/>
    <dataValidation allowBlank="1" showInputMessage="1" showErrorMessage="1" prompt="Insira renda, poupança, investimento e detalhes da pensão para Linhas do Tempo: Agora e Na Aposentadoria nas células B6 a G12. Insira as porcentagens de incerteza nas células H6 a J10" sqref="C13" xr:uid="{00000000-0002-0000-0000-000002000000}"/>
    <dataValidation allowBlank="1" showInputMessage="1" showErrorMessage="1" prompt="Insira os detalhes da linha do tempo: Agora (data atual) nas células D6 a D12" sqref="C14" xr:uid="{00000000-0002-0000-0000-000003000000}"/>
    <dataValidation allowBlank="1" showInputMessage="1" showErrorMessage="1" prompt="Digite os detalhes da linha do tempo: Na Aposentadoria nas células G6 a G11" sqref="F14" xr:uid="{00000000-0002-0000-0000-000004000000}"/>
    <dataValidation allowBlank="1" showInputMessage="1" showErrorMessage="1" prompt="Digite os detalhes para Incerteza nas células J6 a J10" sqref="I14" xr:uid="{00000000-0002-0000-0000-000005000000}"/>
    <dataValidation allowBlank="1" showInputMessage="1" showErrorMessage="1" prompt="Digite sua idade atual na célula à direita" sqref="C15:D15" xr:uid="{00000000-0002-0000-0000-000006000000}"/>
    <dataValidation allowBlank="1" showInputMessage="1" showErrorMessage="1" prompt="Digite sua idade atual nesta célula" sqref="E15" xr:uid="{00000000-0002-0000-0000-000007000000}"/>
    <dataValidation allowBlank="1" showInputMessage="1" showErrorMessage="1" prompt="Insira a renda anual na célula à direita" sqref="C16:D16" xr:uid="{00000000-0002-0000-0000-000008000000}"/>
    <dataValidation allowBlank="1" showInputMessage="1" showErrorMessage="1" prompt="Insira o percentual de inflação anual e aumento de renda nesta célula" sqref="C17:E17" xr:uid="{00000000-0002-0000-0000-000009000000}"/>
    <dataValidation allowBlank="1" showInputMessage="1" showErrorMessage="1" prompt="Insira a renda anual nesta célula" sqref="E16" xr:uid="{00000000-0002-0000-0000-00000A000000}"/>
    <dataValidation allowBlank="1" showInputMessage="1" showErrorMessage="1" prompt="Insira o saldo de poupança de aposentadoria na cela à direita" sqref="C18:D18" xr:uid="{00000000-0002-0000-0000-00000B000000}"/>
    <dataValidation allowBlank="1" showInputMessage="1" showErrorMessage="1" prompt="Digite saldo de poupança de aposentadoria nesta célula" sqref="E18" xr:uid="{00000000-0002-0000-0000-00000C000000}"/>
    <dataValidation allowBlank="1" showInputMessage="1" showErrorMessage="1" prompt="Insira o valor anual de poupança na célula à direita" sqref="C19:D19" xr:uid="{00000000-0002-0000-0000-00000D000000}"/>
    <dataValidation allowBlank="1" showInputMessage="1" showErrorMessage="1" prompt="Insira o valor anual de poupança nesta célula" sqref="E19" xr:uid="{00000000-0002-0000-0000-00000E000000}"/>
    <dataValidation allowBlank="1" showInputMessage="1" showErrorMessage="1" prompt="Insira o percentual anual de aumentos de poupança na célula à direita" sqref="C20:D20" xr:uid="{00000000-0002-0000-0000-00000F000000}"/>
    <dataValidation allowBlank="1" showInputMessage="1" showErrorMessage="1" prompt="Insira o percentual de aumento anual de poupança nesta célula" sqref="E20" xr:uid="{00000000-0002-0000-0000-000010000000}"/>
    <dataValidation allowBlank="1" showInputMessage="1" showErrorMessage="1" prompt="Insira o percentual de retorno do investimento na célula à direita" sqref="C21:D21 F20:G20" xr:uid="{00000000-0002-0000-0000-000011000000}"/>
    <dataValidation allowBlank="1" showInputMessage="1" showErrorMessage="1" prompt="Insira o percentual de retorno de investimento nesta célula" sqref="E21 H20" xr:uid="{00000000-0002-0000-0000-000012000000}"/>
    <dataValidation allowBlank="1" showInputMessage="1" showErrorMessage="1" prompt="Insira o benefício de pensão anual na célula à direita" sqref="F15:G15" xr:uid="{00000000-0002-0000-0000-000013000000}"/>
    <dataValidation allowBlank="1" showInputMessage="1" showErrorMessage="1" prompt="Insira o benefício de pensão anual nesta célula" sqref="H15" xr:uid="{00000000-0002-0000-0000-000014000000}"/>
    <dataValidation allowBlank="1" showInputMessage="1" showErrorMessage="1" prompt="Insira o percentual de aumentos de benefício de pensão anual na célula à direita" sqref="F16:G16" xr:uid="{00000000-0002-0000-0000-000015000000}"/>
    <dataValidation allowBlank="1" showInputMessage="1" showErrorMessage="1" prompt="Insira o percentual de aumentos de benefício de pensão anual nesta célula" sqref="H16" xr:uid="{00000000-0002-0000-0000-000016000000}"/>
    <dataValidation allowBlank="1" showInputMessage="1" showErrorMessage="1" prompt="Digite a idade desejada da aposentadoria na célula à direita" sqref="F17:G17" xr:uid="{00000000-0002-0000-0000-000017000000}"/>
    <dataValidation allowBlank="1" showInputMessage="1" showErrorMessage="1" prompt="Digite a idade desejada da aposentadoria nesta célula" sqref="H17" xr:uid="{00000000-0002-0000-0000-000018000000}"/>
    <dataValidation allowBlank="1" showInputMessage="1" showErrorMessage="1" prompt="Insira o número de anos de renda de aposentadoria na célula à direita" sqref="F18:G18" xr:uid="{00000000-0002-0000-0000-000019000000}"/>
    <dataValidation allowBlank="1" showInputMessage="1" showErrorMessage="1" prompt="Insira o número de anos de renda de aposentadoria nessa célula" sqref="H18" xr:uid="{00000000-0002-0000-0000-00001A000000}"/>
    <dataValidation allowBlank="1" showInputMessage="1" showErrorMessage="1" prompt="Insira a porcentagem de substituição de renda na célula à direita" sqref="F19:G19" xr:uid="{00000000-0002-0000-0000-00001B000000}"/>
    <dataValidation allowBlank="1" showInputMessage="1" showErrorMessage="1" prompt="Digite a porcentagem de substituição de renda nesta célula" sqref="H19" xr:uid="{00000000-0002-0000-0000-00001C000000}"/>
    <dataValidation allowBlank="1" showInputMessage="1" showErrorMessage="1" prompt="Insira a porcentagem de incerteza de retorno do investimento na célula à direita" sqref="I15:J15" xr:uid="{00000000-0002-0000-0000-00001D000000}"/>
    <dataValidation allowBlank="1" showInputMessage="1" showErrorMessage="1" prompt="Insira a porcentagem de incerteza de retorno do investimento nesta célula" sqref="K15" xr:uid="{00000000-0002-0000-0000-00001E000000}"/>
    <dataValidation allowBlank="1" showInputMessage="1" showErrorMessage="1" prompt="Insira a porcentagem de incerteza anual de valor de poupança na célula à direita" sqref="I16:J16" xr:uid="{00000000-0002-0000-0000-00001F000000}"/>
    <dataValidation allowBlank="1" showInputMessage="1" showErrorMessage="1" prompt="Insira a porcentagem de incerteza anual de valor de poupança nesta célula" sqref="K16" xr:uid="{00000000-0002-0000-0000-000020000000}"/>
    <dataValidation allowBlank="1" showInputMessage="1" showErrorMessage="1" prompt="Insira a porcentagem de incerteza anual de aumentos de poupança na célula à direita" sqref="I17:J17" xr:uid="{00000000-0002-0000-0000-000021000000}"/>
    <dataValidation allowBlank="1" showInputMessage="1" showErrorMessage="1" prompt="Digite a porcentagem de incerteza anual de aumentos de poupança nesta célula" sqref="K17" xr:uid="{00000000-0002-0000-0000-000022000000}"/>
    <dataValidation allowBlank="1" showInputMessage="1" showErrorMessage="1" prompt="Insira o percentual de incerteza do valor de benefício de pensão anual na célula à direita" sqref="I18:J18" xr:uid="{00000000-0002-0000-0000-000023000000}"/>
    <dataValidation allowBlank="1" showInputMessage="1" showErrorMessage="1" prompt="Insira o percentual de incerteza do valor de benefício de pensão anual nesta célula" sqref="K18" xr:uid="{00000000-0002-0000-0000-000024000000}"/>
    <dataValidation allowBlank="1" showInputMessage="1" showErrorMessage="1" prompt="Insira o percentual de incerteza de aumentos de benefício de pensão anual na célula à direita" sqref="I19:J19" xr:uid="{00000000-0002-0000-0000-000025000000}"/>
    <dataValidation allowBlank="1" showInputMessage="1" showErrorMessage="1" prompt="Insira o percentual de incerteza dos aumentos de benefício de pensão anual nesta célula" sqref="K19" xr:uid="{00000000-0002-0000-0000-000026000000}"/>
    <dataValidation allowBlank="1" showInputMessage="1" showErrorMessage="1" prompt="Os dados financeiros de aposentadoria são atualizados automaticamente nas colunas B a I, abaixo" sqref="C23" xr:uid="{00000000-0002-0000-0000-000027000000}"/>
    <dataValidation allowBlank="1" showInputMessage="1" showErrorMessage="1" prompt="A idade é calculada automaticamente nesta coluna sob este título" sqref="C24" xr:uid="{00000000-0002-0000-0000-000028000000}"/>
    <dataValidation allowBlank="1" showInputMessage="1" showErrorMessage="1" prompt="O salário é calculado automaticamente nesta coluna sob este título" sqref="D24" xr:uid="{00000000-0002-0000-0000-000029000000}"/>
    <dataValidation allowBlank="1" showInputMessage="1" showErrorMessage="1" prompt="O saldo é calculado automaticamente nesta coluna sob este cabeçalho." sqref="E24" xr:uid="{00000000-0002-0000-0000-00002A000000}"/>
    <dataValidation allowBlank="1" showInputMessage="1" showErrorMessage="1" prompt="Os juros são calculados automaticamente nesta coluna sob este título" sqref="F24" xr:uid="{00000000-0002-0000-0000-00002B000000}"/>
    <dataValidation allowBlank="1" showInputMessage="1" showErrorMessage="1" prompt="As poupanças anuais são calculadas automaticamente nesta coluna sob este título" sqref="G24" xr:uid="{00000000-0002-0000-0000-00002C000000}"/>
    <dataValidation allowBlank="1" showInputMessage="1" showErrorMessage="1" prompt="A renda de aposentadoria desejada é calculada automaticamente nesta coluna sob este título" sqref="H24" xr:uid="{00000000-0002-0000-0000-00002D000000}"/>
    <dataValidation allowBlank="1" showInputMessage="1" showErrorMessage="1" prompt="A Renda de Pensões é calculada automaticamente nesta coluna sob este título" sqref="I24" xr:uid="{00000000-0002-0000-0000-00002E000000}"/>
    <dataValidation allowBlank="1" showInputMessage="1" showErrorMessage="1" prompt="O Saldo Final do Ano é calculado automaticamente nesta coluna sob este título" sqref="J24" xr:uid="{00000000-0002-0000-0000-00002F000000}"/>
    <dataValidation allowBlank="1" showInputMessage="1" showErrorMessage="1" prompt="As informações são atualizadas automaticamente nesta célula. O gráfico planejador de aposentadoria está nas células abaixo" sqref="C2" xr:uid="{00000000-0002-0000-0000-000030000000}"/>
  </dataValidations>
  <printOptions horizontalCentered="1"/>
  <pageMargins left="0.4" right="0.4" top="0.3" bottom="0.7" header="0.3" footer="0.3"/>
  <pageSetup paperSize="9" fitToHeight="0" orientation="landscape" r:id="rId1"/>
  <headerFooter differentFirst="1">
    <oddFooter>Page &amp;P of &amp;N</oddFooter>
  </headerFooter>
  <rowBreaks count="1" manualBreakCount="1">
    <brk id="12" max="15" man="1"/>
  </rowBreaks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>
    <tabColor theme="5"/>
  </sheetPr>
  <dimension ref="B1:AJ114"/>
  <sheetViews>
    <sheetView showGridLines="0" zoomScaleNormal="100" workbookViewId="0"/>
  </sheetViews>
  <sheetFormatPr defaultColWidth="8.69921875" defaultRowHeight="15" x14ac:dyDescent="0.2"/>
  <cols>
    <col min="1" max="1" width="2" customWidth="1"/>
    <col min="6" max="6" width="10.69921875" customWidth="1"/>
    <col min="7" max="7" width="11.19921875" bestFit="1" customWidth="1"/>
    <col min="8" max="8" width="14.69921875" customWidth="1"/>
    <col min="9" max="9" width="27.69921875" bestFit="1" customWidth="1"/>
    <col min="10" max="10" width="14.3984375" bestFit="1" customWidth="1"/>
    <col min="11" max="11" width="86.19921875" bestFit="1" customWidth="1"/>
    <col min="13" max="14" width="10.69921875" customWidth="1"/>
    <col min="16" max="16" width="13.19921875" bestFit="1" customWidth="1"/>
    <col min="17" max="17" width="27.69921875" bestFit="1" customWidth="1"/>
    <col min="18" max="18" width="14.3984375" bestFit="1" customWidth="1"/>
    <col min="19" max="19" width="11.69921875" customWidth="1"/>
    <col min="24" max="24" width="13.19921875" bestFit="1" customWidth="1"/>
    <col min="25" max="25" width="27.69921875" bestFit="1" customWidth="1"/>
    <col min="26" max="26" width="14.3984375" bestFit="1" customWidth="1"/>
    <col min="27" max="27" width="10.296875" bestFit="1" customWidth="1"/>
    <col min="31" max="31" width="10.09765625" bestFit="1" customWidth="1"/>
  </cols>
  <sheetData>
    <row r="1" spans="2:36" ht="23.25" x14ac:dyDescent="0.2">
      <c r="B1" s="5" t="s">
        <v>27</v>
      </c>
    </row>
    <row r="2" spans="2:36" x14ac:dyDescent="0.2">
      <c r="B2" s="4" t="s">
        <v>28</v>
      </c>
    </row>
    <row r="3" spans="2:36" x14ac:dyDescent="0.2">
      <c r="H3">
        <f t="array" ref="H3">INDEX(B15:B114,MATCH(MIN(IF(ISNUMBER(SavingsBalance_RetiredPeriod),IF((SavingsBalance_RetiredPeriod&gt;0),SavingsBalance_RetiredPeriod))),SavingsBalance_RetiredPeriod,0))</f>
        <v>64</v>
      </c>
      <c r="I3" t="s">
        <v>30</v>
      </c>
      <c r="K3" t="s">
        <v>43</v>
      </c>
      <c r="O3" s="2"/>
    </row>
    <row r="4" spans="2:36" x14ac:dyDescent="0.2">
      <c r="G4" t="str">
        <f>TEXT(INDEX(SavingsBalance_RetiredPeriod,PlanYears),"R$ #.##0")</f>
        <v>R$ 3.682.750</v>
      </c>
      <c r="H4">
        <f>YourCurrentAge+PlanYears-1</f>
        <v>84</v>
      </c>
      <c r="I4" t="s">
        <v>31</v>
      </c>
      <c r="K4" t="s">
        <v>44</v>
      </c>
    </row>
    <row r="6" spans="2:36" x14ac:dyDescent="0.2">
      <c r="H6">
        <f>INDEX($H$3:$H$4,(INDEX(SavingsBalance_RetiredPeriod,PlanYears)&gt;0)+1)</f>
        <v>84</v>
      </c>
      <c r="I6" t="s">
        <v>32</v>
      </c>
      <c r="K6" t="str">
        <f>REPT(SUBSTITUTE(SUBSTITUTE(K3,"[IDADE]",$H$6),"[SALDO]",$G$4),INDEX(SavingsBalance_RetiredPeriod,PlanYears)&lt;0)</f>
        <v/>
      </c>
      <c r="O6" s="2"/>
    </row>
    <row r="7" spans="2:36" x14ac:dyDescent="0.2">
      <c r="H7">
        <f>INDEX($H$3:$H$4,(INDEX(SavingsBalance_RetiredPeriod,PlanYears)&gt;0)+1)</f>
        <v>84</v>
      </c>
      <c r="I7" t="s">
        <v>33</v>
      </c>
      <c r="K7" t="str">
        <f>REPT(SUBSTITUTE(SUBSTITUTE(K4,"[IDADE]",$H$6),"[SALDO]",$G$4),INDEX(SavingsBalance_RetiredPeriod,PlanYears)&gt;=0)</f>
        <v>Parabéns! Seu plano parece funcionar. Aos 84 anos, você ainda terá um saldo de poupança de R$ 3.682.750.</v>
      </c>
    </row>
    <row r="8" spans="2:36" x14ac:dyDescent="0.2">
      <c r="F8" t="s">
        <v>29</v>
      </c>
      <c r="G8" t="b">
        <f>INDEX(SavingsBalance_RetiredPeriod,PlanYears)&gt;=0</f>
        <v>1</v>
      </c>
      <c r="I8" s="7" t="s">
        <v>34</v>
      </c>
      <c r="K8" s="3" t="s">
        <v>35</v>
      </c>
      <c r="M8" s="6"/>
      <c r="O8" s="2"/>
    </row>
    <row r="9" spans="2:36" x14ac:dyDescent="0.2">
      <c r="H9">
        <v>1</v>
      </c>
      <c r="I9" t="str">
        <f>REPT("PARABÉNS!",Sucesso)</f>
        <v>PARABÉNS!</v>
      </c>
      <c r="K9" t="str">
        <f>REPT("OOPS!",Sucesso=FALSE)</f>
        <v/>
      </c>
    </row>
    <row r="10" spans="2:36" x14ac:dyDescent="0.2">
      <c r="H10">
        <v>2</v>
      </c>
      <c r="I10" t="str">
        <f>REPT("Aos",Sucesso)</f>
        <v>Aos</v>
      </c>
      <c r="K10" t="str">
        <f>REPT("Este plano só fornecerá a renda para até os ",Sucesso=FALSE)</f>
        <v/>
      </c>
    </row>
    <row r="11" spans="2:36" x14ac:dyDescent="0.2">
      <c r="H11">
        <v>3</v>
      </c>
      <c r="I11" t="str">
        <f>REPT(YourCurrentAge+PlanYears-1 &amp; " anos,",Sucesso)</f>
        <v>84 anos,</v>
      </c>
      <c r="K11" t="str">
        <f>REPT(H3 &amp; " anos de idade.",Sucesso=FALSE)</f>
        <v/>
      </c>
      <c r="O11" s="2"/>
    </row>
    <row r="12" spans="2:36" x14ac:dyDescent="0.2">
      <c r="H12">
        <v>4</v>
      </c>
      <c r="I12" t="str">
        <f>REPT("Você terá um saldo de poupança de",Sucesso)</f>
        <v>Você terá um saldo de poupança de</v>
      </c>
      <c r="K12" t="str">
        <f>REPT("Você precisará fazer algumas modificações.",Sucesso=FALSE)</f>
        <v/>
      </c>
    </row>
    <row r="13" spans="2:36" x14ac:dyDescent="0.2">
      <c r="H13">
        <v>5</v>
      </c>
      <c r="I13" t="str">
        <f>REPT(TEXT(INDEX(SavingsBalance_RetiredPeriod,PlanYears),"R$ #.##0"),Sucesso)&amp;"."</f>
        <v>R$ 3.682.750.</v>
      </c>
    </row>
    <row r="14" spans="2:36" x14ac:dyDescent="0.2">
      <c r="B14" t="s">
        <v>8</v>
      </c>
      <c r="C14" t="s">
        <v>9</v>
      </c>
      <c r="F14" t="s">
        <v>10</v>
      </c>
      <c r="G14" t="s">
        <v>16</v>
      </c>
      <c r="H14" t="s">
        <v>17</v>
      </c>
      <c r="I14" t="s">
        <v>18</v>
      </c>
      <c r="J14" t="s">
        <v>25</v>
      </c>
      <c r="K14" t="s">
        <v>36</v>
      </c>
      <c r="N14" t="s">
        <v>10</v>
      </c>
      <c r="O14" t="s">
        <v>16</v>
      </c>
      <c r="P14" t="s">
        <v>17</v>
      </c>
      <c r="Q14" t="s">
        <v>18</v>
      </c>
      <c r="R14" t="s">
        <v>25</v>
      </c>
      <c r="S14" t="s">
        <v>36</v>
      </c>
      <c r="V14" t="s">
        <v>10</v>
      </c>
      <c r="W14" t="s">
        <v>16</v>
      </c>
      <c r="X14" t="s">
        <v>17</v>
      </c>
      <c r="Y14" t="s">
        <v>18</v>
      </c>
      <c r="Z14" t="s">
        <v>25</v>
      </c>
      <c r="AA14" t="s">
        <v>36</v>
      </c>
      <c r="AD14" t="s">
        <v>37</v>
      </c>
      <c r="AE14" t="s">
        <v>38</v>
      </c>
      <c r="AH14" t="s">
        <v>19</v>
      </c>
    </row>
    <row r="15" spans="2:36" x14ac:dyDescent="0.2">
      <c r="B15">
        <f>Idade</f>
        <v>32</v>
      </c>
      <c r="C15" s="1">
        <f>CurrentAnnualIncome</f>
        <v>20</v>
      </c>
      <c r="D15" s="1"/>
      <c r="E15" s="1"/>
      <c r="F15" s="1">
        <f>CurrentRetirementSavingsBalance</f>
        <v>20</v>
      </c>
      <c r="G15" s="1">
        <f>Juros</f>
        <v>1</v>
      </c>
      <c r="H15" s="1">
        <f>CurrentAnnualSavingsAmount</f>
        <v>15000</v>
      </c>
      <c r="I15" s="1">
        <f>RendaDeAposentadoriaDesejada</f>
        <v>0</v>
      </c>
      <c r="J15" s="1">
        <f>RendaDePensão</f>
        <v>0</v>
      </c>
      <c r="K15" s="1">
        <f>SaldoFinal</f>
        <v>15021</v>
      </c>
      <c r="N15" s="1">
        <f>CurrentRetirementSavingsBalance</f>
        <v>20</v>
      </c>
      <c r="O15" s="1">
        <f>Interest_Under</f>
        <v>0.8</v>
      </c>
      <c r="P15" s="1">
        <f>CurrentAnnualSavingsAmount_Under</f>
        <v>15000</v>
      </c>
      <c r="Q15" s="1">
        <f>RendaDeAposentadoriaDesejada</f>
        <v>0</v>
      </c>
      <c r="R15" s="1">
        <f>PensionIncome_Under</f>
        <v>0</v>
      </c>
      <c r="S15" s="1">
        <f>SaldoFinal</f>
        <v>15020.8</v>
      </c>
      <c r="V15" s="1">
        <f>CurrentRetirementSavingsBalance</f>
        <v>20</v>
      </c>
      <c r="W15" s="1">
        <f>Interest_Over</f>
        <v>1.2000000000000002</v>
      </c>
      <c r="X15" s="1">
        <f>CurrentAnnualSavingsAmount_Over</f>
        <v>15000</v>
      </c>
      <c r="Y15" s="1">
        <f>RendaDeAposentadoriaDesejada</f>
        <v>0</v>
      </c>
      <c r="Z15" s="1">
        <f>PensionIncome_Over</f>
        <v>0</v>
      </c>
      <c r="AA15" s="1">
        <f>SaldoFinal</f>
        <v>15021.2</v>
      </c>
      <c r="AD15" s="1">
        <f>IF(Cálculos!B15&lt;DesiredRetirementAge,K15,NA())</f>
        <v>15021</v>
      </c>
      <c r="AE15" s="1" t="e">
        <f>IF(Cálculos!B15&gt;=(DesiredRetirementAge-1),K15,NA())</f>
        <v>#N/A</v>
      </c>
      <c r="AF15" s="1"/>
      <c r="AH15" s="1">
        <f>AA15-S15</f>
        <v>0.40000000000145519</v>
      </c>
      <c r="AJ15" s="1"/>
    </row>
    <row r="16" spans="2:36" x14ac:dyDescent="0.2">
      <c r="B16">
        <f>Idade</f>
        <v>33</v>
      </c>
      <c r="C16" s="1">
        <f>Salário</f>
        <v>20.6</v>
      </c>
      <c r="D16" s="1"/>
      <c r="E16" s="1"/>
      <c r="F16" s="1">
        <f>Saldo</f>
        <v>15021</v>
      </c>
      <c r="G16" s="1">
        <f>Juros</f>
        <v>751.05000000000007</v>
      </c>
      <c r="H16" s="1">
        <f>PoupançaAnual</f>
        <v>15000</v>
      </c>
      <c r="I16" s="1">
        <f>RendaDeAposentadoriaDesejada</f>
        <v>0</v>
      </c>
      <c r="J16" s="1">
        <f>RendaDePensão</f>
        <v>0</v>
      </c>
      <c r="K16" s="1">
        <f>SaldoFinal</f>
        <v>30772.05</v>
      </c>
      <c r="N16" s="1">
        <f>Balance_Under</f>
        <v>15020.8</v>
      </c>
      <c r="O16" s="1">
        <f>Interest_Under</f>
        <v>600.83199999999999</v>
      </c>
      <c r="P16" s="1">
        <f>YearlySavings_Under</f>
        <v>15000</v>
      </c>
      <c r="Q16" s="1">
        <f>RendaDeAposentadoriaDesejada</f>
        <v>0</v>
      </c>
      <c r="R16" s="1">
        <f>PensionIncome_Under</f>
        <v>0</v>
      </c>
      <c r="S16" s="1">
        <f>SaldoFinal</f>
        <v>30621.631999999998</v>
      </c>
      <c r="V16" s="1">
        <f>Balance_Over</f>
        <v>15021.2</v>
      </c>
      <c r="W16" s="1">
        <f>Interest_Over</f>
        <v>901.27200000000016</v>
      </c>
      <c r="X16" s="1">
        <f>AnualSavings_Over</f>
        <v>15000</v>
      </c>
      <c r="Y16" s="1">
        <f>RendaDeAposentadoriaDesejada</f>
        <v>0</v>
      </c>
      <c r="Z16" s="1">
        <f>PensionIncome_Over</f>
        <v>0</v>
      </c>
      <c r="AA16" s="1">
        <f>SaldoFinal</f>
        <v>30922.472000000002</v>
      </c>
      <c r="AD16" s="1">
        <f>IF(Cálculos!B16&lt;DesiredRetirementAge,K16,NA())</f>
        <v>30772.05</v>
      </c>
      <c r="AE16" s="1" t="e">
        <f>IF(Cálculos!B16&gt;=(DesiredRetirementAge-1),K16,NA())</f>
        <v>#N/A</v>
      </c>
      <c r="AF16" s="1"/>
      <c r="AH16" s="1">
        <f t="shared" ref="AH16:AH79" si="0">AA16-S16</f>
        <v>300.84000000000378</v>
      </c>
      <c r="AJ16" s="1"/>
    </row>
    <row r="17" spans="2:36" x14ac:dyDescent="0.2">
      <c r="B17">
        <f>Idade</f>
        <v>34</v>
      </c>
      <c r="C17" s="1">
        <f>Salário</f>
        <v>21.218</v>
      </c>
      <c r="D17" s="1"/>
      <c r="E17" s="1"/>
      <c r="F17" s="1">
        <f>Saldo</f>
        <v>30772.05</v>
      </c>
      <c r="G17" s="1">
        <f>Juros</f>
        <v>1538.6025</v>
      </c>
      <c r="H17" s="1">
        <f>PoupançaAnual</f>
        <v>15000</v>
      </c>
      <c r="I17" s="1">
        <f>RendaDeAposentadoriaDesejada</f>
        <v>0</v>
      </c>
      <c r="J17" s="1">
        <f>RendaDePensão</f>
        <v>0</v>
      </c>
      <c r="K17" s="1">
        <f>SaldoFinal</f>
        <v>47310.652499999997</v>
      </c>
      <c r="N17" s="1">
        <f>Balance_Under</f>
        <v>30621.631999999998</v>
      </c>
      <c r="O17" s="1">
        <f>Interest_Under</f>
        <v>1224.86528</v>
      </c>
      <c r="P17" s="1">
        <f>YearlySavings_Under</f>
        <v>15000</v>
      </c>
      <c r="Q17" s="1">
        <f>RendaDeAposentadoriaDesejada</f>
        <v>0</v>
      </c>
      <c r="R17" s="1">
        <f>PensionIncome_Under</f>
        <v>0</v>
      </c>
      <c r="S17" s="1">
        <f>SaldoFinal</f>
        <v>46846.497279999996</v>
      </c>
      <c r="V17" s="1">
        <f>Balance_Over</f>
        <v>30922.472000000002</v>
      </c>
      <c r="W17" s="1">
        <f>Interest_Over</f>
        <v>1855.3483200000003</v>
      </c>
      <c r="X17" s="1">
        <f>AnualSavings_Over</f>
        <v>15000</v>
      </c>
      <c r="Y17" s="1">
        <f>RendaDeAposentadoriaDesejada</f>
        <v>0</v>
      </c>
      <c r="Z17" s="1">
        <f>PensionIncome_Over</f>
        <v>0</v>
      </c>
      <c r="AA17" s="1">
        <f>SaldoFinal</f>
        <v>47777.820319999999</v>
      </c>
      <c r="AD17" s="1">
        <f>IF(Cálculos!B17&lt;DesiredRetirementAge,K17,NA())</f>
        <v>47310.652499999997</v>
      </c>
      <c r="AE17" s="1" t="e">
        <f>IF(Cálculos!B17&gt;=(DesiredRetirementAge-1),K17,NA())</f>
        <v>#N/A</v>
      </c>
      <c r="AF17" s="1"/>
      <c r="AH17" s="1">
        <f t="shared" si="0"/>
        <v>931.32304000000295</v>
      </c>
      <c r="AJ17" s="1"/>
    </row>
    <row r="18" spans="2:36" x14ac:dyDescent="0.2">
      <c r="B18">
        <f>Idade</f>
        <v>35</v>
      </c>
      <c r="C18" s="1">
        <f>Salário</f>
        <v>21.85454</v>
      </c>
      <c r="D18" s="1"/>
      <c r="E18" s="1"/>
      <c r="F18" s="1">
        <f>Saldo</f>
        <v>47310.652499999997</v>
      </c>
      <c r="G18" s="1">
        <f>Juros</f>
        <v>2365.5326249999998</v>
      </c>
      <c r="H18" s="1">
        <f>PoupançaAnual</f>
        <v>15000</v>
      </c>
      <c r="I18" s="1">
        <f>RendaDeAposentadoriaDesejada</f>
        <v>0</v>
      </c>
      <c r="J18" s="1">
        <f>RendaDePensão</f>
        <v>0</v>
      </c>
      <c r="K18" s="1">
        <f>SaldoFinal</f>
        <v>64676.185124999996</v>
      </c>
      <c r="N18" s="1">
        <f>Balance_Under</f>
        <v>46846.497279999996</v>
      </c>
      <c r="O18" s="1">
        <f>Interest_Under</f>
        <v>1873.8598911999998</v>
      </c>
      <c r="P18" s="1">
        <f>YearlySavings_Under</f>
        <v>15000</v>
      </c>
      <c r="Q18" s="1">
        <f>RendaDeAposentadoriaDesejada</f>
        <v>0</v>
      </c>
      <c r="R18" s="1">
        <f>PensionIncome_Under</f>
        <v>0</v>
      </c>
      <c r="S18" s="1">
        <f>SaldoFinal</f>
        <v>63720.357171199998</v>
      </c>
      <c r="V18" s="1">
        <f>Balance_Over</f>
        <v>47777.820319999999</v>
      </c>
      <c r="W18" s="1">
        <f>Interest_Over</f>
        <v>2866.6692192</v>
      </c>
      <c r="X18" s="1">
        <f>AnualSavings_Over</f>
        <v>15000</v>
      </c>
      <c r="Y18" s="1">
        <f>RendaDeAposentadoriaDesejada</f>
        <v>0</v>
      </c>
      <c r="Z18" s="1">
        <f>PensionIncome_Over</f>
        <v>0</v>
      </c>
      <c r="AA18" s="1">
        <f>SaldoFinal</f>
        <v>65644.489539200003</v>
      </c>
      <c r="AD18" s="1">
        <f>IF(Cálculos!B18&lt;DesiredRetirementAge,K18,NA())</f>
        <v>64676.185124999996</v>
      </c>
      <c r="AE18" s="1" t="e">
        <f>IF(Cálculos!B18&gt;=(DesiredRetirementAge-1),K18,NA())</f>
        <v>#N/A</v>
      </c>
      <c r="AF18" s="1"/>
      <c r="AH18" s="1">
        <f t="shared" si="0"/>
        <v>1924.132368000006</v>
      </c>
      <c r="AJ18" s="1"/>
    </row>
    <row r="19" spans="2:36" x14ac:dyDescent="0.2">
      <c r="B19">
        <f>Idade</f>
        <v>36</v>
      </c>
      <c r="C19" s="1">
        <f>Salário</f>
        <v>22.5101762</v>
      </c>
      <c r="D19" s="1"/>
      <c r="E19" s="1"/>
      <c r="F19" s="1">
        <f>Saldo</f>
        <v>64676.185124999996</v>
      </c>
      <c r="G19" s="1">
        <f>Juros</f>
        <v>3233.8092562500001</v>
      </c>
      <c r="H19" s="1">
        <f>PoupançaAnual</f>
        <v>15000</v>
      </c>
      <c r="I19" s="1">
        <f>RendaDeAposentadoriaDesejada</f>
        <v>0</v>
      </c>
      <c r="J19" s="1">
        <f>RendaDePensão</f>
        <v>0</v>
      </c>
      <c r="K19" s="1">
        <f>SaldoFinal</f>
        <v>82909.994381249999</v>
      </c>
      <c r="N19" s="1">
        <f>Balance_Under</f>
        <v>63720.357171199998</v>
      </c>
      <c r="O19" s="1">
        <f>Interest_Under</f>
        <v>2548.8142868479999</v>
      </c>
      <c r="P19" s="1">
        <f>YearlySavings_Under</f>
        <v>15000</v>
      </c>
      <c r="Q19" s="1">
        <f>RendaDeAposentadoriaDesejada</f>
        <v>0</v>
      </c>
      <c r="R19" s="1">
        <f>PensionIncome_Under</f>
        <v>0</v>
      </c>
      <c r="S19" s="1">
        <f>SaldoFinal</f>
        <v>81269.171458048004</v>
      </c>
      <c r="V19" s="1">
        <f>Balance_Over</f>
        <v>65644.489539200003</v>
      </c>
      <c r="W19" s="1">
        <f>Interest_Over</f>
        <v>3938.6693723520007</v>
      </c>
      <c r="X19" s="1">
        <f>AnualSavings_Over</f>
        <v>15000</v>
      </c>
      <c r="Y19" s="1">
        <f>RendaDeAposentadoriaDesejada</f>
        <v>0</v>
      </c>
      <c r="Z19" s="1">
        <f>PensionIncome_Over</f>
        <v>0</v>
      </c>
      <c r="AA19" s="1">
        <f>SaldoFinal</f>
        <v>84583.158911552004</v>
      </c>
      <c r="AD19" s="1">
        <f>IF(Cálculos!B19&lt;DesiredRetirementAge,K19,NA())</f>
        <v>82909.994381249999</v>
      </c>
      <c r="AE19" s="1" t="e">
        <f>IF(Cálculos!B19&gt;=(DesiredRetirementAge-1),K19,NA())</f>
        <v>#N/A</v>
      </c>
      <c r="AF19" s="1"/>
      <c r="AH19" s="1">
        <f t="shared" si="0"/>
        <v>3313.9874535039999</v>
      </c>
      <c r="AJ19" s="1"/>
    </row>
    <row r="20" spans="2:36" x14ac:dyDescent="0.2">
      <c r="B20">
        <f>Idade</f>
        <v>37</v>
      </c>
      <c r="C20" s="1">
        <f>Salário</f>
        <v>23.185481486</v>
      </c>
      <c r="D20" s="1"/>
      <c r="E20" s="1"/>
      <c r="F20" s="1">
        <f>Saldo</f>
        <v>82909.994381249999</v>
      </c>
      <c r="G20" s="1">
        <f>Juros</f>
        <v>4145.4997190624999</v>
      </c>
      <c r="H20" s="1">
        <f>PoupançaAnual</f>
        <v>15000</v>
      </c>
      <c r="I20" s="1">
        <f>RendaDeAposentadoriaDesejada</f>
        <v>0</v>
      </c>
      <c r="J20" s="1">
        <f>RendaDePensão</f>
        <v>0</v>
      </c>
      <c r="K20" s="1">
        <f>SaldoFinal</f>
        <v>102055.4941003125</v>
      </c>
      <c r="N20" s="1">
        <f>Balance_Under</f>
        <v>81269.171458048004</v>
      </c>
      <c r="O20" s="1">
        <f>Interest_Under</f>
        <v>3250.7668583219202</v>
      </c>
      <c r="P20" s="1">
        <f>YearlySavings_Under</f>
        <v>15000</v>
      </c>
      <c r="Q20" s="1">
        <f>RendaDeAposentadoriaDesejada</f>
        <v>0</v>
      </c>
      <c r="R20" s="1">
        <f>PensionIncome_Under</f>
        <v>0</v>
      </c>
      <c r="S20" s="1">
        <f>SaldoFinal</f>
        <v>99519.938316369924</v>
      </c>
      <c r="V20" s="1">
        <f>Balance_Over</f>
        <v>84583.158911552004</v>
      </c>
      <c r="W20" s="1">
        <f>Interest_Over</f>
        <v>5074.9895346931207</v>
      </c>
      <c r="X20" s="1">
        <f>AnualSavings_Over</f>
        <v>15000</v>
      </c>
      <c r="Y20" s="1">
        <f>RendaDeAposentadoriaDesejada</f>
        <v>0</v>
      </c>
      <c r="Z20" s="1">
        <f>PensionIncome_Over</f>
        <v>0</v>
      </c>
      <c r="AA20" s="1">
        <f>SaldoFinal</f>
        <v>104658.14844624512</v>
      </c>
      <c r="AD20" s="1">
        <f>IF(Cálculos!B20&lt;DesiredRetirementAge,K20,NA())</f>
        <v>102055.4941003125</v>
      </c>
      <c r="AE20" s="1" t="e">
        <f>IF(Cálculos!B20&gt;=(DesiredRetirementAge-1),K20,NA())</f>
        <v>#N/A</v>
      </c>
      <c r="AF20" s="1"/>
      <c r="AH20" s="1">
        <f t="shared" si="0"/>
        <v>5138.210129875195</v>
      </c>
      <c r="AJ20" s="1"/>
    </row>
    <row r="21" spans="2:36" x14ac:dyDescent="0.2">
      <c r="B21">
        <f>Idade</f>
        <v>38</v>
      </c>
      <c r="C21" s="1">
        <f>Salário</f>
        <v>23.881045930580001</v>
      </c>
      <c r="D21" s="1"/>
      <c r="E21" s="1"/>
      <c r="F21" s="1">
        <f>Saldo</f>
        <v>102055.4941003125</v>
      </c>
      <c r="G21" s="1">
        <f>Juros</f>
        <v>5102.7747050156249</v>
      </c>
      <c r="H21" s="1">
        <f>PoupançaAnual</f>
        <v>15000</v>
      </c>
      <c r="I21" s="1">
        <f>RendaDeAposentadoriaDesejada</f>
        <v>0</v>
      </c>
      <c r="J21" s="1">
        <f>RendaDePensão</f>
        <v>0</v>
      </c>
      <c r="K21" s="1">
        <f>SaldoFinal</f>
        <v>122158.26880532812</v>
      </c>
      <c r="N21" s="1">
        <f>Balance_Under</f>
        <v>99519.938316369924</v>
      </c>
      <c r="O21" s="1">
        <f>Interest_Under</f>
        <v>3980.7975326547971</v>
      </c>
      <c r="P21" s="1">
        <f>YearlySavings_Under</f>
        <v>15000</v>
      </c>
      <c r="Q21" s="1">
        <f>RendaDeAposentadoriaDesejada</f>
        <v>0</v>
      </c>
      <c r="R21" s="1">
        <f>PensionIncome_Under</f>
        <v>0</v>
      </c>
      <c r="S21" s="1">
        <f>SaldoFinal</f>
        <v>118500.73584902473</v>
      </c>
      <c r="V21" s="1">
        <f>Balance_Over</f>
        <v>104658.14844624512</v>
      </c>
      <c r="W21" s="1">
        <f>Interest_Over</f>
        <v>6279.4889067747081</v>
      </c>
      <c r="X21" s="1">
        <f>AnualSavings_Over</f>
        <v>15000</v>
      </c>
      <c r="Y21" s="1">
        <f>RendaDeAposentadoriaDesejada</f>
        <v>0</v>
      </c>
      <c r="Z21" s="1">
        <f>PensionIncome_Over</f>
        <v>0</v>
      </c>
      <c r="AA21" s="1">
        <f>SaldoFinal</f>
        <v>125937.63735301983</v>
      </c>
      <c r="AD21" s="1">
        <f>IF(Cálculos!B21&lt;DesiredRetirementAge,K21,NA())</f>
        <v>122158.26880532812</v>
      </c>
      <c r="AE21" s="1" t="e">
        <f>IF(Cálculos!B21&gt;=(DesiredRetirementAge-1),K21,NA())</f>
        <v>#N/A</v>
      </c>
      <c r="AF21" s="1"/>
      <c r="AH21" s="1">
        <f t="shared" si="0"/>
        <v>7436.9015039951046</v>
      </c>
      <c r="AJ21" s="1"/>
    </row>
    <row r="22" spans="2:36" x14ac:dyDescent="0.2">
      <c r="B22">
        <f>Idade</f>
        <v>39</v>
      </c>
      <c r="C22" s="1">
        <f>Salário</f>
        <v>24.5974773084974</v>
      </c>
      <c r="D22" s="1"/>
      <c r="E22" s="1"/>
      <c r="F22" s="1">
        <f>Saldo</f>
        <v>122158.26880532812</v>
      </c>
      <c r="G22" s="1">
        <f>Juros</f>
        <v>6107.9134402664058</v>
      </c>
      <c r="H22" s="1">
        <f>PoupançaAnual</f>
        <v>15000</v>
      </c>
      <c r="I22" s="1">
        <f>RendaDeAposentadoriaDesejada</f>
        <v>0</v>
      </c>
      <c r="J22" s="1">
        <f>RendaDePensão</f>
        <v>0</v>
      </c>
      <c r="K22" s="1">
        <f>SaldoFinal</f>
        <v>143266.18224559451</v>
      </c>
      <c r="N22" s="1">
        <f>Balance_Under</f>
        <v>118500.73584902473</v>
      </c>
      <c r="O22" s="1">
        <f>Interest_Under</f>
        <v>4740.0294339609891</v>
      </c>
      <c r="P22" s="1">
        <f>YearlySavings_Under</f>
        <v>15000</v>
      </c>
      <c r="Q22" s="1">
        <f>RendaDeAposentadoriaDesejada</f>
        <v>0</v>
      </c>
      <c r="R22" s="1">
        <f>PensionIncome_Under</f>
        <v>0</v>
      </c>
      <c r="S22" s="1">
        <f>SaldoFinal</f>
        <v>138240.7652829857</v>
      </c>
      <c r="V22" s="1">
        <f>Balance_Over</f>
        <v>125937.63735301983</v>
      </c>
      <c r="W22" s="1">
        <f>Interest_Over</f>
        <v>7556.2582411811909</v>
      </c>
      <c r="X22" s="1">
        <f>AnualSavings_Over</f>
        <v>15000</v>
      </c>
      <c r="Y22" s="1">
        <f>RendaDeAposentadoriaDesejada</f>
        <v>0</v>
      </c>
      <c r="Z22" s="1">
        <f>PensionIncome_Over</f>
        <v>0</v>
      </c>
      <c r="AA22" s="1">
        <f>SaldoFinal</f>
        <v>148493.89559420102</v>
      </c>
      <c r="AD22" s="1">
        <f>IF(Cálculos!B22&lt;DesiredRetirementAge,K22,NA())</f>
        <v>143266.18224559451</v>
      </c>
      <c r="AE22" s="1" t="e">
        <f>IF(Cálculos!B22&gt;=(DesiredRetirementAge-1),K22,NA())</f>
        <v>#N/A</v>
      </c>
      <c r="AF22" s="1"/>
      <c r="AH22" s="1">
        <f t="shared" si="0"/>
        <v>10253.130311215325</v>
      </c>
      <c r="AJ22" s="1"/>
    </row>
    <row r="23" spans="2:36" x14ac:dyDescent="0.2">
      <c r="B23">
        <f>Idade</f>
        <v>40</v>
      </c>
      <c r="C23" s="1">
        <f>Salário</f>
        <v>25.335401627752322</v>
      </c>
      <c r="D23" s="1"/>
      <c r="E23" s="1"/>
      <c r="F23" s="1">
        <f>Saldo</f>
        <v>143266.18224559451</v>
      </c>
      <c r="G23" s="1">
        <f>Juros</f>
        <v>7163.3091122797259</v>
      </c>
      <c r="H23" s="1">
        <f>PoupançaAnual</f>
        <v>15000</v>
      </c>
      <c r="I23" s="1">
        <f>RendaDeAposentadoriaDesejada</f>
        <v>0</v>
      </c>
      <c r="J23" s="1">
        <f>RendaDePensão</f>
        <v>0</v>
      </c>
      <c r="K23" s="1">
        <f>SaldoFinal</f>
        <v>165429.49135787424</v>
      </c>
      <c r="N23" s="1">
        <f>Balance_Under</f>
        <v>138240.7652829857</v>
      </c>
      <c r="O23" s="1">
        <f>Interest_Under</f>
        <v>5529.6306113194278</v>
      </c>
      <c r="P23" s="1">
        <f>YearlySavings_Under</f>
        <v>15000</v>
      </c>
      <c r="Q23" s="1">
        <f>RendaDeAposentadoriaDesejada</f>
        <v>0</v>
      </c>
      <c r="R23" s="1">
        <f>PensionIncome_Under</f>
        <v>0</v>
      </c>
      <c r="S23" s="1">
        <f>SaldoFinal</f>
        <v>158770.39589430511</v>
      </c>
      <c r="V23" s="1">
        <f>Balance_Over</f>
        <v>148493.89559420102</v>
      </c>
      <c r="W23" s="1">
        <f>Interest_Over</f>
        <v>8909.6337356520617</v>
      </c>
      <c r="X23" s="1">
        <f>AnualSavings_Over</f>
        <v>15000</v>
      </c>
      <c r="Y23" s="1">
        <f>RendaDeAposentadoriaDesejada</f>
        <v>0</v>
      </c>
      <c r="Z23" s="1">
        <f>PensionIncome_Over</f>
        <v>0</v>
      </c>
      <c r="AA23" s="1">
        <f>SaldoFinal</f>
        <v>172403.52932985307</v>
      </c>
      <c r="AD23" s="1">
        <f>IF(Cálculos!B23&lt;DesiredRetirementAge,K23,NA())</f>
        <v>165429.49135787424</v>
      </c>
      <c r="AE23" s="1" t="e">
        <f>IF(Cálculos!B23&gt;=(DesiredRetirementAge-1),K23,NA())</f>
        <v>#N/A</v>
      </c>
      <c r="AF23" s="1"/>
      <c r="AH23" s="1">
        <f t="shared" si="0"/>
        <v>13633.133435547963</v>
      </c>
      <c r="AJ23" s="1"/>
    </row>
    <row r="24" spans="2:36" x14ac:dyDescent="0.2">
      <c r="B24">
        <f>Idade</f>
        <v>41</v>
      </c>
      <c r="C24" s="1">
        <f>Salário</f>
        <v>26.095463676584892</v>
      </c>
      <c r="D24" s="1"/>
      <c r="E24" s="1"/>
      <c r="F24" s="1">
        <f>Saldo</f>
        <v>165429.49135787424</v>
      </c>
      <c r="G24" s="1">
        <f>Juros</f>
        <v>8271.4745678937124</v>
      </c>
      <c r="H24" s="1">
        <f>PoupançaAnual</f>
        <v>15000</v>
      </c>
      <c r="I24" s="1">
        <f>RendaDeAposentadoriaDesejada</f>
        <v>0</v>
      </c>
      <c r="J24" s="1">
        <f>RendaDePensão</f>
        <v>0</v>
      </c>
      <c r="K24" s="1">
        <f>SaldoFinal</f>
        <v>188700.96592576796</v>
      </c>
      <c r="N24" s="1">
        <f>Balance_Under</f>
        <v>158770.39589430511</v>
      </c>
      <c r="O24" s="1">
        <f>Interest_Under</f>
        <v>6350.815835772205</v>
      </c>
      <c r="P24" s="1">
        <f>YearlySavings_Under</f>
        <v>15000</v>
      </c>
      <c r="Q24" s="1">
        <f>RendaDeAposentadoriaDesejada</f>
        <v>0</v>
      </c>
      <c r="R24" s="1">
        <f>PensionIncome_Under</f>
        <v>0</v>
      </c>
      <c r="S24" s="1">
        <f>SaldoFinal</f>
        <v>180121.21173007731</v>
      </c>
      <c r="V24" s="1">
        <f>Balance_Over</f>
        <v>172403.52932985307</v>
      </c>
      <c r="W24" s="1">
        <f>Interest_Over</f>
        <v>10344.211759791186</v>
      </c>
      <c r="X24" s="1">
        <f>AnualSavings_Over</f>
        <v>15000</v>
      </c>
      <c r="Y24" s="1">
        <f>RendaDeAposentadoriaDesejada</f>
        <v>0</v>
      </c>
      <c r="Z24" s="1">
        <f>PensionIncome_Over</f>
        <v>0</v>
      </c>
      <c r="AA24" s="1">
        <f>SaldoFinal</f>
        <v>197747.74108964426</v>
      </c>
      <c r="AD24" s="1">
        <f>IF(Cálculos!B24&lt;DesiredRetirementAge,K24,NA())</f>
        <v>188700.96592576796</v>
      </c>
      <c r="AE24" s="1" t="e">
        <f>IF(Cálculos!B24&gt;=(DesiredRetirementAge-1),K24,NA())</f>
        <v>#N/A</v>
      </c>
      <c r="AF24" s="1"/>
      <c r="AH24" s="1">
        <f t="shared" si="0"/>
        <v>17626.52935956695</v>
      </c>
      <c r="AJ24" s="1"/>
    </row>
    <row r="25" spans="2:36" x14ac:dyDescent="0.2">
      <c r="B25">
        <f>Idade</f>
        <v>42</v>
      </c>
      <c r="C25" s="1">
        <f>Salário</f>
        <v>26.878327586882438</v>
      </c>
      <c r="D25" s="1"/>
      <c r="E25" s="1"/>
      <c r="F25" s="1">
        <f>Saldo</f>
        <v>188700.96592576796</v>
      </c>
      <c r="G25" s="1">
        <f>Juros</f>
        <v>9435.048296288398</v>
      </c>
      <c r="H25" s="1">
        <f>PoupançaAnual</f>
        <v>15000</v>
      </c>
      <c r="I25" s="1">
        <f>RendaDeAposentadoriaDesejada</f>
        <v>0</v>
      </c>
      <c r="J25" s="1">
        <f>RendaDePensão</f>
        <v>0</v>
      </c>
      <c r="K25" s="1">
        <f>SaldoFinal</f>
        <v>213136.01422205637</v>
      </c>
      <c r="N25" s="1">
        <f>Balance_Under</f>
        <v>180121.21173007731</v>
      </c>
      <c r="O25" s="1">
        <f>Interest_Under</f>
        <v>7204.8484692030925</v>
      </c>
      <c r="P25" s="1">
        <f>YearlySavings_Under</f>
        <v>15000</v>
      </c>
      <c r="Q25" s="1">
        <f>RendaDeAposentadoriaDesejada</f>
        <v>0</v>
      </c>
      <c r="R25" s="1">
        <f>PensionIncome_Under</f>
        <v>0</v>
      </c>
      <c r="S25" s="1">
        <f>SaldoFinal</f>
        <v>202326.06019928041</v>
      </c>
      <c r="V25" s="1">
        <f>Balance_Over</f>
        <v>197747.74108964426</v>
      </c>
      <c r="W25" s="1">
        <f>Interest_Over</f>
        <v>11864.864465378656</v>
      </c>
      <c r="X25" s="1">
        <f>AnualSavings_Over</f>
        <v>15000</v>
      </c>
      <c r="Y25" s="1">
        <f>RendaDeAposentadoriaDesejada</f>
        <v>0</v>
      </c>
      <c r="Z25" s="1">
        <f>PensionIncome_Over</f>
        <v>0</v>
      </c>
      <c r="AA25" s="1">
        <f>SaldoFinal</f>
        <v>224612.60555502292</v>
      </c>
      <c r="AD25" s="1">
        <f>IF(Cálculos!B25&lt;DesiredRetirementAge,K25,NA())</f>
        <v>213136.01422205637</v>
      </c>
      <c r="AE25" s="1" t="e">
        <f>IF(Cálculos!B25&gt;=(DesiredRetirementAge-1),K25,NA())</f>
        <v>#N/A</v>
      </c>
      <c r="AF25" s="1"/>
      <c r="AH25" s="1">
        <f t="shared" si="0"/>
        <v>22286.545355742506</v>
      </c>
      <c r="AJ25" s="1"/>
    </row>
    <row r="26" spans="2:36" x14ac:dyDescent="0.2">
      <c r="B26">
        <f>Idade</f>
        <v>43</v>
      </c>
      <c r="C26" s="1">
        <f>Salário</f>
        <v>27.68467741448891</v>
      </c>
      <c r="D26" s="1"/>
      <c r="E26" s="1"/>
      <c r="F26" s="1">
        <f>Saldo</f>
        <v>213136.01422205637</v>
      </c>
      <c r="G26" s="1">
        <f>Juros</f>
        <v>10656.80071110282</v>
      </c>
      <c r="H26" s="1">
        <f>PoupançaAnual</f>
        <v>15000</v>
      </c>
      <c r="I26" s="1">
        <f>RendaDeAposentadoriaDesejada</f>
        <v>0</v>
      </c>
      <c r="J26" s="1">
        <f>RendaDePensão</f>
        <v>0</v>
      </c>
      <c r="K26" s="1">
        <f>SaldoFinal</f>
        <v>238792.81493315918</v>
      </c>
      <c r="N26" s="1">
        <f>Balance_Under</f>
        <v>202326.06019928041</v>
      </c>
      <c r="O26" s="1">
        <f>Interest_Under</f>
        <v>8093.0424079712166</v>
      </c>
      <c r="P26" s="1">
        <f>YearlySavings_Under</f>
        <v>15000</v>
      </c>
      <c r="Q26" s="1">
        <f>RendaDeAposentadoriaDesejada</f>
        <v>0</v>
      </c>
      <c r="R26" s="1">
        <f>PensionIncome_Under</f>
        <v>0</v>
      </c>
      <c r="S26" s="1">
        <f>SaldoFinal</f>
        <v>225419.10260725164</v>
      </c>
      <c r="V26" s="1">
        <f>Balance_Over</f>
        <v>224612.60555502292</v>
      </c>
      <c r="W26" s="1">
        <f>Interest_Over</f>
        <v>13476.756333301377</v>
      </c>
      <c r="X26" s="1">
        <f>AnualSavings_Over</f>
        <v>15000</v>
      </c>
      <c r="Y26" s="1">
        <f>RendaDeAposentadoriaDesejada</f>
        <v>0</v>
      </c>
      <c r="Z26" s="1">
        <f>PensionIncome_Over</f>
        <v>0</v>
      </c>
      <c r="AA26" s="1">
        <f>SaldoFinal</f>
        <v>253089.36188832429</v>
      </c>
      <c r="AD26" s="1">
        <f>IF(Cálculos!B26&lt;DesiredRetirementAge,K26,NA())</f>
        <v>238792.81493315918</v>
      </c>
      <c r="AE26" s="1" t="e">
        <f>IF(Cálculos!B26&gt;=(DesiredRetirementAge-1),K26,NA())</f>
        <v>#N/A</v>
      </c>
      <c r="AF26" s="1"/>
      <c r="AH26" s="1">
        <f t="shared" si="0"/>
        <v>27670.259281072649</v>
      </c>
      <c r="AJ26" s="1"/>
    </row>
    <row r="27" spans="2:36" x14ac:dyDescent="0.2">
      <c r="B27">
        <f>Idade</f>
        <v>44</v>
      </c>
      <c r="C27" s="1">
        <f>Salário</f>
        <v>28.515217736923578</v>
      </c>
      <c r="D27" s="1"/>
      <c r="E27" s="1"/>
      <c r="F27" s="1">
        <f>Saldo</f>
        <v>238792.81493315918</v>
      </c>
      <c r="G27" s="1">
        <f>Juros</f>
        <v>11939.64074665796</v>
      </c>
      <c r="H27" s="1">
        <f>PoupançaAnual</f>
        <v>15000</v>
      </c>
      <c r="I27" s="1">
        <f>RendaDeAposentadoriaDesejada</f>
        <v>0</v>
      </c>
      <c r="J27" s="1">
        <f>RendaDePensão</f>
        <v>0</v>
      </c>
      <c r="K27" s="1">
        <f>SaldoFinal</f>
        <v>265732.45567981713</v>
      </c>
      <c r="N27" s="1">
        <f>Balance_Under</f>
        <v>225419.10260725164</v>
      </c>
      <c r="O27" s="1">
        <f>Interest_Under</f>
        <v>9016.764104290065</v>
      </c>
      <c r="P27" s="1">
        <f>YearlySavings_Under</f>
        <v>15000</v>
      </c>
      <c r="Q27" s="1">
        <f>RendaDeAposentadoriaDesejada</f>
        <v>0</v>
      </c>
      <c r="R27" s="1">
        <f>PensionIncome_Under</f>
        <v>0</v>
      </c>
      <c r="S27" s="1">
        <f>SaldoFinal</f>
        <v>249435.86671154172</v>
      </c>
      <c r="V27" s="1">
        <f>Balance_Over</f>
        <v>253089.36188832429</v>
      </c>
      <c r="W27" s="1">
        <f>Interest_Over</f>
        <v>15185.361713299459</v>
      </c>
      <c r="X27" s="1">
        <f>AnualSavings_Over</f>
        <v>15000</v>
      </c>
      <c r="Y27" s="1">
        <f>RendaDeAposentadoriaDesejada</f>
        <v>0</v>
      </c>
      <c r="Z27" s="1">
        <f>PensionIncome_Over</f>
        <v>0</v>
      </c>
      <c r="AA27" s="1">
        <f>SaldoFinal</f>
        <v>283274.72360162373</v>
      </c>
      <c r="AD27" s="1">
        <f>IF(Cálculos!B27&lt;DesiredRetirementAge,K27,NA())</f>
        <v>265732.45567981713</v>
      </c>
      <c r="AE27" s="1" t="e">
        <f>IF(Cálculos!B27&gt;=(DesiredRetirementAge-1),K27,NA())</f>
        <v>#N/A</v>
      </c>
      <c r="AF27" s="1"/>
      <c r="AH27" s="1">
        <f t="shared" si="0"/>
        <v>33838.85689008201</v>
      </c>
      <c r="AJ27" s="1"/>
    </row>
    <row r="28" spans="2:36" x14ac:dyDescent="0.2">
      <c r="B28">
        <f>Idade</f>
        <v>45</v>
      </c>
      <c r="C28" s="1">
        <f>Salário</f>
        <v>29.370674269031284</v>
      </c>
      <c r="D28" s="1"/>
      <c r="E28" s="1"/>
      <c r="F28" s="1">
        <f>Saldo</f>
        <v>265732.45567981713</v>
      </c>
      <c r="G28" s="1">
        <f>Juros</f>
        <v>13286.622783990857</v>
      </c>
      <c r="H28" s="1">
        <f>PoupançaAnual</f>
        <v>15000</v>
      </c>
      <c r="I28" s="1">
        <f>RendaDeAposentadoriaDesejada</f>
        <v>0</v>
      </c>
      <c r="J28" s="1">
        <f>RendaDePensão</f>
        <v>0</v>
      </c>
      <c r="K28" s="1">
        <f>SaldoFinal</f>
        <v>294019.07846380799</v>
      </c>
      <c r="N28" s="1">
        <f>Balance_Under</f>
        <v>249435.86671154172</v>
      </c>
      <c r="O28" s="1">
        <f>Interest_Under</f>
        <v>9977.4346684616685</v>
      </c>
      <c r="P28" s="1">
        <f>YearlySavings_Under</f>
        <v>15000</v>
      </c>
      <c r="Q28" s="1">
        <f>RendaDeAposentadoriaDesejada</f>
        <v>0</v>
      </c>
      <c r="R28" s="1">
        <f>PensionIncome_Under</f>
        <v>0</v>
      </c>
      <c r="S28" s="1">
        <f>SaldoFinal</f>
        <v>274413.3013800034</v>
      </c>
      <c r="V28" s="1">
        <f>Balance_Over</f>
        <v>283274.72360162373</v>
      </c>
      <c r="W28" s="1">
        <f>Interest_Over</f>
        <v>16996.483416097424</v>
      </c>
      <c r="X28" s="1">
        <f>AnualSavings_Over</f>
        <v>15000</v>
      </c>
      <c r="Y28" s="1">
        <f>RendaDeAposentadoriaDesejada</f>
        <v>0</v>
      </c>
      <c r="Z28" s="1">
        <f>PensionIncome_Over</f>
        <v>0</v>
      </c>
      <c r="AA28" s="1">
        <f>SaldoFinal</f>
        <v>315271.20701772114</v>
      </c>
      <c r="AD28" s="1">
        <f>IF(Cálculos!B28&lt;DesiredRetirementAge,K28,NA())</f>
        <v>294019.07846380799</v>
      </c>
      <c r="AE28" s="1" t="e">
        <f>IF(Cálculos!B28&gt;=(DesiredRetirementAge-1),K28,NA())</f>
        <v>#N/A</v>
      </c>
      <c r="AF28" s="1"/>
      <c r="AH28" s="1">
        <f t="shared" si="0"/>
        <v>40857.905637717748</v>
      </c>
      <c r="AJ28" s="1"/>
    </row>
    <row r="29" spans="2:36" x14ac:dyDescent="0.2">
      <c r="B29">
        <f>Idade</f>
        <v>46</v>
      </c>
      <c r="C29" s="1">
        <f>Salário</f>
        <v>30.251794497102221</v>
      </c>
      <c r="D29" s="1"/>
      <c r="E29" s="1"/>
      <c r="F29" s="1">
        <f>Saldo</f>
        <v>294019.07846380799</v>
      </c>
      <c r="G29" s="1">
        <f>Juros</f>
        <v>14700.9539231904</v>
      </c>
      <c r="H29" s="1">
        <f>PoupançaAnual</f>
        <v>15000</v>
      </c>
      <c r="I29" s="1">
        <f>RendaDeAposentadoriaDesejada</f>
        <v>0</v>
      </c>
      <c r="J29" s="1">
        <f>RendaDePensão</f>
        <v>0</v>
      </c>
      <c r="K29" s="1">
        <f>SaldoFinal</f>
        <v>323720.03238699841</v>
      </c>
      <c r="N29" s="1">
        <f>Balance_Under</f>
        <v>274413.3013800034</v>
      </c>
      <c r="O29" s="1">
        <f>Interest_Under</f>
        <v>10976.532055200136</v>
      </c>
      <c r="P29" s="1">
        <f>YearlySavings_Under</f>
        <v>15000</v>
      </c>
      <c r="Q29" s="1">
        <f>RendaDeAposentadoriaDesejada</f>
        <v>0</v>
      </c>
      <c r="R29" s="1">
        <f>PensionIncome_Under</f>
        <v>0</v>
      </c>
      <c r="S29" s="1">
        <f>SaldoFinal</f>
        <v>300389.83343520353</v>
      </c>
      <c r="V29" s="1">
        <f>Balance_Over</f>
        <v>315271.20701772114</v>
      </c>
      <c r="W29" s="1">
        <f>Interest_Over</f>
        <v>18916.27242106327</v>
      </c>
      <c r="X29" s="1">
        <f>AnualSavings_Over</f>
        <v>15000</v>
      </c>
      <c r="Y29" s="1">
        <f>RendaDeAposentadoriaDesejada</f>
        <v>0</v>
      </c>
      <c r="Z29" s="1">
        <f>PensionIncome_Over</f>
        <v>0</v>
      </c>
      <c r="AA29" s="1">
        <f>SaldoFinal</f>
        <v>349187.47943878442</v>
      </c>
      <c r="AD29" s="1">
        <f>IF(Cálculos!B29&lt;DesiredRetirementAge,K29,NA())</f>
        <v>323720.03238699841</v>
      </c>
      <c r="AE29" s="1" t="e">
        <f>IF(Cálculos!B29&gt;=(DesiredRetirementAge-1),K29,NA())</f>
        <v>#N/A</v>
      </c>
      <c r="AF29" s="1"/>
      <c r="AH29" s="1">
        <f t="shared" si="0"/>
        <v>48797.646003580885</v>
      </c>
      <c r="AJ29" s="1"/>
    </row>
    <row r="30" spans="2:36" x14ac:dyDescent="0.2">
      <c r="B30">
        <f>Idade</f>
        <v>47</v>
      </c>
      <c r="C30" s="1">
        <f>Salário</f>
        <v>31.159348332015288</v>
      </c>
      <c r="D30" s="1"/>
      <c r="E30" s="1"/>
      <c r="F30" s="1">
        <f>Saldo</f>
        <v>323720.03238699841</v>
      </c>
      <c r="G30" s="1">
        <f>Juros</f>
        <v>16186.001619349921</v>
      </c>
      <c r="H30" s="1">
        <f>PoupançaAnual</f>
        <v>15000</v>
      </c>
      <c r="I30" s="1">
        <f>RendaDeAposentadoriaDesejada</f>
        <v>0</v>
      </c>
      <c r="J30" s="1">
        <f>RendaDePensão</f>
        <v>0</v>
      </c>
      <c r="K30" s="1">
        <f>SaldoFinal</f>
        <v>354906.03400634835</v>
      </c>
      <c r="N30" s="1">
        <f>Balance_Under</f>
        <v>300389.83343520353</v>
      </c>
      <c r="O30" s="1">
        <f>Interest_Under</f>
        <v>12015.593337408141</v>
      </c>
      <c r="P30" s="1">
        <f>YearlySavings_Under</f>
        <v>15000</v>
      </c>
      <c r="Q30" s="1">
        <f>RendaDeAposentadoriaDesejada</f>
        <v>0</v>
      </c>
      <c r="R30" s="1">
        <f>PensionIncome_Under</f>
        <v>0</v>
      </c>
      <c r="S30" s="1">
        <f>SaldoFinal</f>
        <v>327405.42677261168</v>
      </c>
      <c r="V30" s="1">
        <f>Balance_Over</f>
        <v>349187.47943878442</v>
      </c>
      <c r="W30" s="1">
        <f>Interest_Over</f>
        <v>20951.248766327066</v>
      </c>
      <c r="X30" s="1">
        <f>AnualSavings_Over</f>
        <v>15000</v>
      </c>
      <c r="Y30" s="1">
        <f>RendaDeAposentadoriaDesejada</f>
        <v>0</v>
      </c>
      <c r="Z30" s="1">
        <f>PensionIncome_Over</f>
        <v>0</v>
      </c>
      <c r="AA30" s="1">
        <f>SaldoFinal</f>
        <v>385138.72820511146</v>
      </c>
      <c r="AD30" s="1">
        <f>IF(Cálculos!B30&lt;DesiredRetirementAge,K30,NA())</f>
        <v>354906.03400634835</v>
      </c>
      <c r="AE30" s="1" t="e">
        <f>IF(Cálculos!B30&gt;=(DesiredRetirementAge-1),K30,NA())</f>
        <v>#N/A</v>
      </c>
      <c r="AF30" s="1"/>
      <c r="AH30" s="1">
        <f t="shared" si="0"/>
        <v>57733.301432499778</v>
      </c>
      <c r="AJ30" s="1"/>
    </row>
    <row r="31" spans="2:36" x14ac:dyDescent="0.2">
      <c r="B31">
        <f>Idade</f>
        <v>48</v>
      </c>
      <c r="C31" s="1">
        <f>Salário</f>
        <v>32.094128781975748</v>
      </c>
      <c r="D31" s="1"/>
      <c r="E31" s="1"/>
      <c r="F31" s="1">
        <f>Saldo</f>
        <v>354906.03400634835</v>
      </c>
      <c r="G31" s="1">
        <f>Juros</f>
        <v>17745.301700317417</v>
      </c>
      <c r="H31" s="1">
        <f>PoupançaAnual</f>
        <v>15000</v>
      </c>
      <c r="I31" s="1">
        <f>RendaDeAposentadoriaDesejada</f>
        <v>0</v>
      </c>
      <c r="J31" s="1">
        <f>RendaDePensão</f>
        <v>0</v>
      </c>
      <c r="K31" s="1">
        <f>SaldoFinal</f>
        <v>387651.33570666576</v>
      </c>
      <c r="N31" s="1">
        <f>Balance_Under</f>
        <v>327405.42677261168</v>
      </c>
      <c r="O31" s="1">
        <f>Interest_Under</f>
        <v>13096.217070904468</v>
      </c>
      <c r="P31" s="1">
        <f>YearlySavings_Under</f>
        <v>15000</v>
      </c>
      <c r="Q31" s="1">
        <f>RendaDeAposentadoriaDesejada</f>
        <v>0</v>
      </c>
      <c r="R31" s="1">
        <f>PensionIncome_Under</f>
        <v>0</v>
      </c>
      <c r="S31" s="1">
        <f>SaldoFinal</f>
        <v>355501.64384351613</v>
      </c>
      <c r="V31" s="1">
        <f>Balance_Over</f>
        <v>385138.72820511146</v>
      </c>
      <c r="W31" s="1">
        <f>Interest_Over</f>
        <v>23108.323692306691</v>
      </c>
      <c r="X31" s="1">
        <f>AnualSavings_Over</f>
        <v>15000</v>
      </c>
      <c r="Y31" s="1">
        <f>RendaDeAposentadoriaDesejada</f>
        <v>0</v>
      </c>
      <c r="Z31" s="1">
        <f>PensionIncome_Over</f>
        <v>0</v>
      </c>
      <c r="AA31" s="1">
        <f>SaldoFinal</f>
        <v>423247.05189741816</v>
      </c>
      <c r="AD31" s="1">
        <f>IF(Cálculos!B31&lt;DesiredRetirementAge,K31,NA())</f>
        <v>387651.33570666576</v>
      </c>
      <c r="AE31" s="1" t="e">
        <f>IF(Cálculos!B31&gt;=(DesiredRetirementAge-1),K31,NA())</f>
        <v>#N/A</v>
      </c>
      <c r="AF31" s="1"/>
      <c r="AH31" s="1">
        <f t="shared" si="0"/>
        <v>67745.408053902036</v>
      </c>
      <c r="AJ31" s="1"/>
    </row>
    <row r="32" spans="2:36" x14ac:dyDescent="0.2">
      <c r="B32">
        <f>Idade</f>
        <v>49</v>
      </c>
      <c r="C32" s="1">
        <f>Salário</f>
        <v>33.056952645435018</v>
      </c>
      <c r="D32" s="1"/>
      <c r="E32" s="1"/>
      <c r="F32" s="1">
        <f>Saldo</f>
        <v>387651.33570666576</v>
      </c>
      <c r="G32" s="1">
        <f>Juros</f>
        <v>19382.566785333289</v>
      </c>
      <c r="H32" s="1">
        <f>PoupançaAnual</f>
        <v>15000</v>
      </c>
      <c r="I32" s="1">
        <f>RendaDeAposentadoriaDesejada</f>
        <v>0</v>
      </c>
      <c r="J32" s="1">
        <f>RendaDePensão</f>
        <v>0</v>
      </c>
      <c r="K32" s="1">
        <f>SaldoFinal</f>
        <v>422033.90249199903</v>
      </c>
      <c r="N32" s="1">
        <f>Balance_Under</f>
        <v>355501.64384351613</v>
      </c>
      <c r="O32" s="1">
        <f>Interest_Under</f>
        <v>14220.065753740646</v>
      </c>
      <c r="P32" s="1">
        <f>YearlySavings_Under</f>
        <v>15000</v>
      </c>
      <c r="Q32" s="1">
        <f>RendaDeAposentadoriaDesejada</f>
        <v>0</v>
      </c>
      <c r="R32" s="1">
        <f>PensionIncome_Under</f>
        <v>0</v>
      </c>
      <c r="S32" s="1">
        <f>SaldoFinal</f>
        <v>384721.70959725679</v>
      </c>
      <c r="V32" s="1">
        <f>Balance_Over</f>
        <v>423247.05189741816</v>
      </c>
      <c r="W32" s="1">
        <f>Interest_Over</f>
        <v>25394.82311384509</v>
      </c>
      <c r="X32" s="1">
        <f>AnualSavings_Over</f>
        <v>15000</v>
      </c>
      <c r="Y32" s="1">
        <f>RendaDeAposentadoriaDesejada</f>
        <v>0</v>
      </c>
      <c r="Z32" s="1">
        <f>PensionIncome_Over</f>
        <v>0</v>
      </c>
      <c r="AA32" s="1">
        <f>SaldoFinal</f>
        <v>463641.87501126324</v>
      </c>
      <c r="AD32" s="1">
        <f>IF(Cálculos!B32&lt;DesiredRetirementAge,K32,NA())</f>
        <v>422033.90249199903</v>
      </c>
      <c r="AE32" s="1" t="e">
        <f>IF(Cálculos!B32&gt;=(DesiredRetirementAge-1),K32,NA())</f>
        <v>#N/A</v>
      </c>
      <c r="AF32" s="1"/>
      <c r="AH32" s="1">
        <f t="shared" si="0"/>
        <v>78920.165414006449</v>
      </c>
      <c r="AJ32" s="1"/>
    </row>
    <row r="33" spans="2:36" x14ac:dyDescent="0.2">
      <c r="B33">
        <f>Idade</f>
        <v>50</v>
      </c>
      <c r="C33" s="1">
        <f>Salário</f>
        <v>34.048661224798067</v>
      </c>
      <c r="D33" s="1"/>
      <c r="E33" s="1"/>
      <c r="F33" s="1">
        <f>Saldo</f>
        <v>422033.90249199903</v>
      </c>
      <c r="G33" s="1">
        <f>Juros</f>
        <v>21101.695124599952</v>
      </c>
      <c r="H33" s="1">
        <f>PoupançaAnual</f>
        <v>15000</v>
      </c>
      <c r="I33" s="1">
        <f>RendaDeAposentadoriaDesejada</f>
        <v>0</v>
      </c>
      <c r="J33" s="1">
        <f>RendaDePensão</f>
        <v>0</v>
      </c>
      <c r="K33" s="1">
        <f>SaldoFinal</f>
        <v>458135.597616599</v>
      </c>
      <c r="N33" s="1">
        <f>Balance_Under</f>
        <v>384721.70959725679</v>
      </c>
      <c r="O33" s="1">
        <f>Interest_Under</f>
        <v>15388.868383890273</v>
      </c>
      <c r="P33" s="1">
        <f>YearlySavings_Under</f>
        <v>15000</v>
      </c>
      <c r="Q33" s="1">
        <f>RendaDeAposentadoriaDesejada</f>
        <v>0</v>
      </c>
      <c r="R33" s="1">
        <f>PensionIncome_Under</f>
        <v>0</v>
      </c>
      <c r="S33" s="1">
        <f>SaldoFinal</f>
        <v>415110.57798114704</v>
      </c>
      <c r="V33" s="1">
        <f>Balance_Over</f>
        <v>463641.87501126324</v>
      </c>
      <c r="W33" s="1">
        <f>Interest_Over</f>
        <v>27818.512500675795</v>
      </c>
      <c r="X33" s="1">
        <f>AnualSavings_Over</f>
        <v>15000</v>
      </c>
      <c r="Y33" s="1">
        <f>RendaDeAposentadoriaDesejada</f>
        <v>0</v>
      </c>
      <c r="Z33" s="1">
        <f>PensionIncome_Over</f>
        <v>0</v>
      </c>
      <c r="AA33" s="1">
        <f>SaldoFinal</f>
        <v>506460.38751193904</v>
      </c>
      <c r="AD33" s="1">
        <f>IF(Cálculos!B33&lt;DesiredRetirementAge,K33,NA())</f>
        <v>458135.597616599</v>
      </c>
      <c r="AE33" s="1" t="e">
        <f>IF(Cálculos!B33&gt;=(DesiredRetirementAge-1),K33,NA())</f>
        <v>#N/A</v>
      </c>
      <c r="AF33" s="1"/>
      <c r="AH33" s="1">
        <f t="shared" si="0"/>
        <v>91349.809530792001</v>
      </c>
      <c r="AJ33" s="1"/>
    </row>
    <row r="34" spans="2:36" x14ac:dyDescent="0.2">
      <c r="B34">
        <f>Idade</f>
        <v>51</v>
      </c>
      <c r="C34" s="1">
        <f>Salário</f>
        <v>35.070121061542011</v>
      </c>
      <c r="D34" s="1"/>
      <c r="E34" s="1"/>
      <c r="F34" s="1">
        <f>Saldo</f>
        <v>458135.597616599</v>
      </c>
      <c r="G34" s="1">
        <f>Juros</f>
        <v>22906.779880829952</v>
      </c>
      <c r="H34" s="1">
        <f>PoupançaAnual</f>
        <v>15000</v>
      </c>
      <c r="I34" s="1">
        <f>RendaDeAposentadoriaDesejada</f>
        <v>0</v>
      </c>
      <c r="J34" s="1">
        <f>RendaDePensão</f>
        <v>0</v>
      </c>
      <c r="K34" s="1">
        <f>SaldoFinal</f>
        <v>496042.37749742897</v>
      </c>
      <c r="N34" s="1">
        <f>Balance_Under</f>
        <v>415110.57798114704</v>
      </c>
      <c r="O34" s="1">
        <f>Interest_Under</f>
        <v>16604.423119245883</v>
      </c>
      <c r="P34" s="1">
        <f>YearlySavings_Under</f>
        <v>15000</v>
      </c>
      <c r="Q34" s="1">
        <f>RendaDeAposentadoriaDesejada</f>
        <v>0</v>
      </c>
      <c r="R34" s="1">
        <f>PensionIncome_Under</f>
        <v>0</v>
      </c>
      <c r="S34" s="1">
        <f>SaldoFinal</f>
        <v>446715.0011003929</v>
      </c>
      <c r="V34" s="1">
        <f>Balance_Over</f>
        <v>506460.38751193904</v>
      </c>
      <c r="W34" s="1">
        <f>Interest_Over</f>
        <v>30387.623250716344</v>
      </c>
      <c r="X34" s="1">
        <f>AnualSavings_Over</f>
        <v>15000</v>
      </c>
      <c r="Y34" s="1">
        <f>RendaDeAposentadoriaDesejada</f>
        <v>0</v>
      </c>
      <c r="Z34" s="1">
        <f>PensionIncome_Over</f>
        <v>0</v>
      </c>
      <c r="AA34" s="1">
        <f>SaldoFinal</f>
        <v>551848.01076265541</v>
      </c>
      <c r="AD34" s="1">
        <f>IF(Cálculos!B34&lt;DesiredRetirementAge,K34,NA())</f>
        <v>496042.37749742897</v>
      </c>
      <c r="AE34" s="1" t="e">
        <f>IF(Cálculos!B34&gt;=(DesiredRetirementAge-1),K34,NA())</f>
        <v>#N/A</v>
      </c>
      <c r="AF34" s="1"/>
      <c r="AH34" s="1">
        <f t="shared" si="0"/>
        <v>105133.00966226251</v>
      </c>
      <c r="AJ34" s="1"/>
    </row>
    <row r="35" spans="2:36" x14ac:dyDescent="0.2">
      <c r="B35">
        <f>Idade</f>
        <v>52</v>
      </c>
      <c r="C35" s="1">
        <f>Salário</f>
        <v>36.122224693388269</v>
      </c>
      <c r="D35" s="1"/>
      <c r="E35" s="1"/>
      <c r="F35" s="1">
        <f>Saldo</f>
        <v>496042.37749742897</v>
      </c>
      <c r="G35" s="1">
        <f>Juros</f>
        <v>24802.118874871448</v>
      </c>
      <c r="H35" s="1">
        <f>PoupançaAnual</f>
        <v>15000</v>
      </c>
      <c r="I35" s="1">
        <f>RendaDeAposentadoriaDesejada</f>
        <v>0</v>
      </c>
      <c r="J35" s="1">
        <f>RendaDePensão</f>
        <v>0</v>
      </c>
      <c r="K35" s="1">
        <f>SaldoFinal</f>
        <v>535844.49637230043</v>
      </c>
      <c r="N35" s="1">
        <f>Balance_Under</f>
        <v>446715.0011003929</v>
      </c>
      <c r="O35" s="1">
        <f>Interest_Under</f>
        <v>17868.600044015715</v>
      </c>
      <c r="P35" s="1">
        <f>YearlySavings_Under</f>
        <v>15000</v>
      </c>
      <c r="Q35" s="1">
        <f>RendaDeAposentadoriaDesejada</f>
        <v>0</v>
      </c>
      <c r="R35" s="1">
        <f>PensionIncome_Under</f>
        <v>0</v>
      </c>
      <c r="S35" s="1">
        <f>SaldoFinal</f>
        <v>479583.60114440863</v>
      </c>
      <c r="V35" s="1">
        <f>Balance_Over</f>
        <v>551848.01076265541</v>
      </c>
      <c r="W35" s="1">
        <f>Interest_Over</f>
        <v>33110.880645759324</v>
      </c>
      <c r="X35" s="1">
        <f>AnualSavings_Over</f>
        <v>15000</v>
      </c>
      <c r="Y35" s="1">
        <f>RendaDeAposentadoriaDesejada</f>
        <v>0</v>
      </c>
      <c r="Z35" s="1">
        <f>PensionIncome_Over</f>
        <v>0</v>
      </c>
      <c r="AA35" s="1">
        <f>SaldoFinal</f>
        <v>599958.8914084147</v>
      </c>
      <c r="AD35" s="1">
        <f>IF(Cálculos!B35&lt;DesiredRetirementAge,K35,NA())</f>
        <v>535844.49637230043</v>
      </c>
      <c r="AE35" s="1" t="e">
        <f>IF(Cálculos!B35&gt;=(DesiredRetirementAge-1),K35,NA())</f>
        <v>#N/A</v>
      </c>
      <c r="AF35" s="1"/>
      <c r="AH35" s="1">
        <f t="shared" si="0"/>
        <v>120375.29026400606</v>
      </c>
      <c r="AJ35" s="1"/>
    </row>
    <row r="36" spans="2:36" x14ac:dyDescent="0.2">
      <c r="B36">
        <f>Idade</f>
        <v>53</v>
      </c>
      <c r="C36" s="1">
        <f>Salário</f>
        <v>37.205891434189915</v>
      </c>
      <c r="D36" s="1"/>
      <c r="E36" s="1"/>
      <c r="F36" s="1">
        <f>Saldo</f>
        <v>535844.49637230043</v>
      </c>
      <c r="G36" s="1">
        <f>Juros</f>
        <v>26792.224818615025</v>
      </c>
      <c r="H36" s="1">
        <f>PoupançaAnual</f>
        <v>15000</v>
      </c>
      <c r="I36" s="1">
        <f>RendaDeAposentadoriaDesejada</f>
        <v>0</v>
      </c>
      <c r="J36" s="1">
        <f>RendaDePensão</f>
        <v>0</v>
      </c>
      <c r="K36" s="1">
        <f>SaldoFinal</f>
        <v>577636.72119091544</v>
      </c>
      <c r="N36" s="1">
        <f>Balance_Under</f>
        <v>479583.60114440863</v>
      </c>
      <c r="O36" s="1">
        <f>Interest_Under</f>
        <v>19183.344045776346</v>
      </c>
      <c r="P36" s="1">
        <f>YearlySavings_Under</f>
        <v>15000</v>
      </c>
      <c r="Q36" s="1">
        <f>RendaDeAposentadoriaDesejada</f>
        <v>0</v>
      </c>
      <c r="R36" s="1">
        <f>PensionIncome_Under</f>
        <v>0</v>
      </c>
      <c r="S36" s="1">
        <f>SaldoFinal</f>
        <v>513766.94519018498</v>
      </c>
      <c r="V36" s="1">
        <f>Balance_Over</f>
        <v>599958.8914084147</v>
      </c>
      <c r="W36" s="1">
        <f>Interest_Over</f>
        <v>35997.533484504886</v>
      </c>
      <c r="X36" s="1">
        <f>AnualSavings_Over</f>
        <v>15000</v>
      </c>
      <c r="Y36" s="1">
        <f>RendaDeAposentadoriaDesejada</f>
        <v>0</v>
      </c>
      <c r="Z36" s="1">
        <f>PensionIncome_Over</f>
        <v>0</v>
      </c>
      <c r="AA36" s="1">
        <f>SaldoFinal</f>
        <v>650956.4248929196</v>
      </c>
      <c r="AD36" s="1">
        <f>IF(Cálculos!B36&lt;DesiredRetirementAge,K36,NA())</f>
        <v>577636.72119091544</v>
      </c>
      <c r="AE36" s="1" t="e">
        <f>IF(Cálculos!B36&gt;=(DesiredRetirementAge-1),K36,NA())</f>
        <v>#N/A</v>
      </c>
      <c r="AF36" s="1"/>
      <c r="AH36" s="1">
        <f t="shared" si="0"/>
        <v>137189.47970273462</v>
      </c>
      <c r="AJ36" s="1"/>
    </row>
    <row r="37" spans="2:36" x14ac:dyDescent="0.2">
      <c r="B37">
        <f>Idade</f>
        <v>54</v>
      </c>
      <c r="C37" s="1">
        <f>Salário</f>
        <v>38.322068177215613</v>
      </c>
      <c r="D37" s="1"/>
      <c r="E37" s="1"/>
      <c r="F37" s="1">
        <f>Saldo</f>
        <v>577636.72119091544</v>
      </c>
      <c r="G37" s="1">
        <f>Juros</f>
        <v>28881.836059545774</v>
      </c>
      <c r="H37" s="1">
        <f>PoupançaAnual</f>
        <v>15000</v>
      </c>
      <c r="I37" s="1">
        <f>RendaDeAposentadoriaDesejada</f>
        <v>0</v>
      </c>
      <c r="J37" s="1">
        <f>RendaDePensão</f>
        <v>0</v>
      </c>
      <c r="K37" s="1">
        <f>SaldoFinal</f>
        <v>621518.55725046119</v>
      </c>
      <c r="N37" s="1">
        <f>Balance_Under</f>
        <v>513766.94519018498</v>
      </c>
      <c r="O37" s="1">
        <f>Interest_Under</f>
        <v>20550.677807607401</v>
      </c>
      <c r="P37" s="1">
        <f>YearlySavings_Under</f>
        <v>15000</v>
      </c>
      <c r="Q37" s="1">
        <f>RendaDeAposentadoriaDesejada</f>
        <v>0</v>
      </c>
      <c r="R37" s="1">
        <f>PensionIncome_Under</f>
        <v>0</v>
      </c>
      <c r="S37" s="1">
        <f>SaldoFinal</f>
        <v>549317.62299779244</v>
      </c>
      <c r="V37" s="1">
        <f>Balance_Over</f>
        <v>650956.4248929196</v>
      </c>
      <c r="W37" s="1">
        <f>Interest_Over</f>
        <v>39057.385493575181</v>
      </c>
      <c r="X37" s="1">
        <f>AnualSavings_Over</f>
        <v>15000</v>
      </c>
      <c r="Y37" s="1">
        <f>RendaDeAposentadoriaDesejada</f>
        <v>0</v>
      </c>
      <c r="Z37" s="1">
        <f>PensionIncome_Over</f>
        <v>0</v>
      </c>
      <c r="AA37" s="1">
        <f>SaldoFinal</f>
        <v>705013.81038649473</v>
      </c>
      <c r="AD37" s="1">
        <f>IF(Cálculos!B37&lt;DesiredRetirementAge,K37,NA())</f>
        <v>621518.55725046119</v>
      </c>
      <c r="AE37" s="1" t="e">
        <f>IF(Cálculos!B37&gt;=(DesiredRetirementAge-1),K37,NA())</f>
        <v>#N/A</v>
      </c>
      <c r="AF37" s="1"/>
      <c r="AH37" s="1">
        <f t="shared" si="0"/>
        <v>155696.1873887023</v>
      </c>
      <c r="AJ37" s="1"/>
    </row>
    <row r="38" spans="2:36" x14ac:dyDescent="0.2">
      <c r="B38">
        <f>Idade</f>
        <v>55</v>
      </c>
      <c r="C38" s="1">
        <f>Salário</f>
        <v>39.471730222532081</v>
      </c>
      <c r="D38" s="1"/>
      <c r="E38" s="1"/>
      <c r="F38" s="1">
        <f>Saldo</f>
        <v>621518.55725046119</v>
      </c>
      <c r="G38" s="1">
        <f>Juros</f>
        <v>31075.927862523062</v>
      </c>
      <c r="H38" s="1">
        <f>PoupançaAnual</f>
        <v>15000</v>
      </c>
      <c r="I38" s="1">
        <f>RendaDeAposentadoriaDesejada</f>
        <v>0</v>
      </c>
      <c r="J38" s="1">
        <f>RendaDePensão</f>
        <v>0</v>
      </c>
      <c r="K38" s="1">
        <f>SaldoFinal</f>
        <v>667594.4851129842</v>
      </c>
      <c r="N38" s="1">
        <f>Balance_Under</f>
        <v>549317.62299779244</v>
      </c>
      <c r="O38" s="1">
        <f>Interest_Under</f>
        <v>21972.704919911699</v>
      </c>
      <c r="P38" s="1">
        <f>YearlySavings_Under</f>
        <v>15000</v>
      </c>
      <c r="Q38" s="1">
        <f>RendaDeAposentadoriaDesejada</f>
        <v>0</v>
      </c>
      <c r="R38" s="1">
        <f>PensionIncome_Under</f>
        <v>0</v>
      </c>
      <c r="S38" s="1">
        <f>SaldoFinal</f>
        <v>586290.32791770413</v>
      </c>
      <c r="V38" s="1">
        <f>Balance_Over</f>
        <v>705013.81038649473</v>
      </c>
      <c r="W38" s="1">
        <f>Interest_Over</f>
        <v>42300.828623189685</v>
      </c>
      <c r="X38" s="1">
        <f>AnualSavings_Over</f>
        <v>15000</v>
      </c>
      <c r="Y38" s="1">
        <f>RendaDeAposentadoriaDesejada</f>
        <v>0</v>
      </c>
      <c r="Z38" s="1">
        <f>PensionIncome_Over</f>
        <v>0</v>
      </c>
      <c r="AA38" s="1">
        <f>SaldoFinal</f>
        <v>762314.63900968444</v>
      </c>
      <c r="AD38" s="1">
        <f>IF(Cálculos!B38&lt;DesiredRetirementAge,K38,NA())</f>
        <v>667594.4851129842</v>
      </c>
      <c r="AE38" s="1" t="e">
        <f>IF(Cálculos!B38&gt;=(DesiredRetirementAge-1),K38,NA())</f>
        <v>#N/A</v>
      </c>
      <c r="AF38" s="1"/>
      <c r="AH38" s="1">
        <f t="shared" si="0"/>
        <v>176024.31109198031</v>
      </c>
      <c r="AJ38" s="1"/>
    </row>
    <row r="39" spans="2:36" x14ac:dyDescent="0.2">
      <c r="B39">
        <f>Idade</f>
        <v>56</v>
      </c>
      <c r="C39" s="1">
        <f>Salário</f>
        <v>40.655882129208045</v>
      </c>
      <c r="D39" s="1"/>
      <c r="E39" s="1"/>
      <c r="F39" s="1">
        <f>Saldo</f>
        <v>667594.4851129842</v>
      </c>
      <c r="G39" s="1">
        <f>Juros</f>
        <v>33379.724255649213</v>
      </c>
      <c r="H39" s="1">
        <f>PoupançaAnual</f>
        <v>15000</v>
      </c>
      <c r="I39" s="1">
        <f>RendaDeAposentadoriaDesejada</f>
        <v>0</v>
      </c>
      <c r="J39" s="1">
        <f>RendaDePensão</f>
        <v>0</v>
      </c>
      <c r="K39" s="1">
        <f>SaldoFinal</f>
        <v>715974.20936863346</v>
      </c>
      <c r="N39" s="1">
        <f>Balance_Under</f>
        <v>586290.32791770413</v>
      </c>
      <c r="O39" s="1">
        <f>Interest_Under</f>
        <v>23451.613116708166</v>
      </c>
      <c r="P39" s="1">
        <f>YearlySavings_Under</f>
        <v>15000</v>
      </c>
      <c r="Q39" s="1">
        <f>RendaDeAposentadoriaDesejada</f>
        <v>0</v>
      </c>
      <c r="R39" s="1">
        <f>PensionIncome_Under</f>
        <v>0</v>
      </c>
      <c r="S39" s="1">
        <f>SaldoFinal</f>
        <v>624741.94103441224</v>
      </c>
      <c r="V39" s="1">
        <f>Balance_Over</f>
        <v>762314.63900968444</v>
      </c>
      <c r="W39" s="1">
        <f>Interest_Over</f>
        <v>45738.878340581068</v>
      </c>
      <c r="X39" s="1">
        <f>AnualSavings_Over</f>
        <v>15000</v>
      </c>
      <c r="Y39" s="1">
        <f>RendaDeAposentadoriaDesejada</f>
        <v>0</v>
      </c>
      <c r="Z39" s="1">
        <f>PensionIncome_Over</f>
        <v>0</v>
      </c>
      <c r="AA39" s="1">
        <f>SaldoFinal</f>
        <v>823053.51735026552</v>
      </c>
      <c r="AD39" s="1">
        <f>IF(Cálculos!B39&lt;DesiredRetirementAge,K39,NA())</f>
        <v>715974.20936863346</v>
      </c>
      <c r="AE39" s="1" t="e">
        <f>IF(Cálculos!B39&gt;=(DesiredRetirementAge-1),K39,NA())</f>
        <v>#N/A</v>
      </c>
      <c r="AF39" s="1"/>
      <c r="AH39" s="1">
        <f t="shared" si="0"/>
        <v>198311.57631585328</v>
      </c>
      <c r="AJ39" s="1"/>
    </row>
    <row r="40" spans="2:36" x14ac:dyDescent="0.2">
      <c r="B40">
        <f>Idade</f>
        <v>57</v>
      </c>
      <c r="C40" s="1">
        <f>Salário</f>
        <v>41.875558593084286</v>
      </c>
      <c r="D40" s="1"/>
      <c r="E40" s="1"/>
      <c r="F40" s="1">
        <f>Saldo</f>
        <v>715974.20936863346</v>
      </c>
      <c r="G40" s="1">
        <f>Juros</f>
        <v>35798.710468431673</v>
      </c>
      <c r="H40" s="1">
        <f>PoupançaAnual</f>
        <v>15000</v>
      </c>
      <c r="I40" s="1">
        <f>RendaDeAposentadoriaDesejada</f>
        <v>0</v>
      </c>
      <c r="J40" s="1">
        <f>RendaDePensão</f>
        <v>0</v>
      </c>
      <c r="K40" s="1">
        <f>SaldoFinal</f>
        <v>766772.91983706516</v>
      </c>
      <c r="N40" s="1">
        <f>Balance_Under</f>
        <v>624741.94103441224</v>
      </c>
      <c r="O40" s="1">
        <f>Interest_Under</f>
        <v>24989.677641376489</v>
      </c>
      <c r="P40" s="1">
        <f>YearlySavings_Under</f>
        <v>15000</v>
      </c>
      <c r="Q40" s="1">
        <f>RendaDeAposentadoriaDesejada</f>
        <v>0</v>
      </c>
      <c r="R40" s="1">
        <f>PensionIncome_Under</f>
        <v>0</v>
      </c>
      <c r="S40" s="1">
        <f>SaldoFinal</f>
        <v>664731.61867578875</v>
      </c>
      <c r="V40" s="1">
        <f>Balance_Over</f>
        <v>823053.51735026552</v>
      </c>
      <c r="W40" s="1">
        <f>Interest_Over</f>
        <v>49383.211041015937</v>
      </c>
      <c r="X40" s="1">
        <f>AnualSavings_Over</f>
        <v>15000</v>
      </c>
      <c r="Y40" s="1">
        <f>RendaDeAposentadoriaDesejada</f>
        <v>0</v>
      </c>
      <c r="Z40" s="1">
        <f>PensionIncome_Over</f>
        <v>0</v>
      </c>
      <c r="AA40" s="1">
        <f>SaldoFinal</f>
        <v>887436.72839128145</v>
      </c>
      <c r="AD40" s="1">
        <f>IF(Cálculos!B40&lt;DesiredRetirementAge,K40,NA())</f>
        <v>766772.91983706516</v>
      </c>
      <c r="AE40" s="1" t="e">
        <f>IF(Cálculos!B40&gt;=(DesiredRetirementAge-1),K40,NA())</f>
        <v>#N/A</v>
      </c>
      <c r="AF40" s="1"/>
      <c r="AH40" s="1">
        <f t="shared" si="0"/>
        <v>222705.1097154927</v>
      </c>
      <c r="AJ40" s="1"/>
    </row>
    <row r="41" spans="2:36" x14ac:dyDescent="0.2">
      <c r="B41">
        <f>Idade</f>
        <v>58</v>
      </c>
      <c r="C41" s="1">
        <f>Salário</f>
        <v>43.131825350876817</v>
      </c>
      <c r="D41" s="1"/>
      <c r="E41" s="1"/>
      <c r="F41" s="1">
        <f>Saldo</f>
        <v>766772.91983706516</v>
      </c>
      <c r="G41" s="1">
        <f>Juros</f>
        <v>38338.645991853256</v>
      </c>
      <c r="H41" s="1">
        <f>PoupançaAnual</f>
        <v>15000</v>
      </c>
      <c r="I41" s="1">
        <f>RendaDeAposentadoriaDesejada</f>
        <v>0</v>
      </c>
      <c r="J41" s="1">
        <f>RendaDePensão</f>
        <v>0</v>
      </c>
      <c r="K41" s="1">
        <f>SaldoFinal</f>
        <v>820111.56582891836</v>
      </c>
      <c r="N41" s="1">
        <f>Balance_Under</f>
        <v>664731.61867578875</v>
      </c>
      <c r="O41" s="1">
        <f>Interest_Under</f>
        <v>26589.26474703155</v>
      </c>
      <c r="P41" s="1">
        <f>YearlySavings_Under</f>
        <v>15000</v>
      </c>
      <c r="Q41" s="1">
        <f>RendaDeAposentadoriaDesejada</f>
        <v>0</v>
      </c>
      <c r="R41" s="1">
        <f>PensionIncome_Under</f>
        <v>0</v>
      </c>
      <c r="S41" s="1">
        <f>SaldoFinal</f>
        <v>706320.88342282025</v>
      </c>
      <c r="V41" s="1">
        <f>Balance_Over</f>
        <v>887436.72839128145</v>
      </c>
      <c r="W41" s="1">
        <f>Interest_Over</f>
        <v>53246.203703476887</v>
      </c>
      <c r="X41" s="1">
        <f>AnualSavings_Over</f>
        <v>15000</v>
      </c>
      <c r="Y41" s="1">
        <f>RendaDeAposentadoriaDesejada</f>
        <v>0</v>
      </c>
      <c r="Z41" s="1">
        <f>PensionIncome_Over</f>
        <v>0</v>
      </c>
      <c r="AA41" s="1">
        <f>SaldoFinal</f>
        <v>955682.93209475838</v>
      </c>
      <c r="AD41" s="1">
        <f>IF(Cálculos!B41&lt;DesiredRetirementAge,K41,NA())</f>
        <v>820111.56582891836</v>
      </c>
      <c r="AE41" s="1" t="e">
        <f>IF(Cálculos!B41&gt;=(DesiredRetirementAge-1),K41,NA())</f>
        <v>#N/A</v>
      </c>
      <c r="AF41" s="1"/>
      <c r="AH41" s="1">
        <f t="shared" si="0"/>
        <v>249362.04867193813</v>
      </c>
      <c r="AJ41" s="1"/>
    </row>
    <row r="42" spans="2:36" x14ac:dyDescent="0.2">
      <c r="B42">
        <f>Idade</f>
        <v>59</v>
      </c>
      <c r="C42" s="1">
        <f>Salário</f>
        <v>44.425780111403121</v>
      </c>
      <c r="D42" s="1"/>
      <c r="E42" s="1"/>
      <c r="F42" s="1">
        <f>Saldo</f>
        <v>820111.56582891836</v>
      </c>
      <c r="G42" s="1">
        <f>Juros</f>
        <v>41005.57829144592</v>
      </c>
      <c r="H42" s="1">
        <f>PoupançaAnual</f>
        <v>15000</v>
      </c>
      <c r="I42" s="1">
        <f>RendaDeAposentadoriaDesejada</f>
        <v>0</v>
      </c>
      <c r="J42" s="1">
        <f>RendaDePensão</f>
        <v>0</v>
      </c>
      <c r="K42" s="1">
        <f>SaldoFinal</f>
        <v>876117.14412036433</v>
      </c>
      <c r="N42" s="1">
        <f>Balance_Under</f>
        <v>706320.88342282025</v>
      </c>
      <c r="O42" s="1">
        <f>Interest_Under</f>
        <v>28252.835336912809</v>
      </c>
      <c r="P42" s="1">
        <f>YearlySavings_Under</f>
        <v>15000</v>
      </c>
      <c r="Q42" s="1">
        <f>RendaDeAposentadoriaDesejada</f>
        <v>0</v>
      </c>
      <c r="R42" s="1">
        <f>PensionIncome_Under</f>
        <v>0</v>
      </c>
      <c r="S42" s="1">
        <f>SaldoFinal</f>
        <v>749573.71875973302</v>
      </c>
      <c r="V42" s="1">
        <f>Balance_Over</f>
        <v>955682.93209475838</v>
      </c>
      <c r="W42" s="1">
        <f>Interest_Over</f>
        <v>57340.97592568551</v>
      </c>
      <c r="X42" s="1">
        <f>AnualSavings_Over</f>
        <v>15000</v>
      </c>
      <c r="Y42" s="1">
        <f>RendaDeAposentadoriaDesejada</f>
        <v>0</v>
      </c>
      <c r="Z42" s="1">
        <f>PensionIncome_Over</f>
        <v>0</v>
      </c>
      <c r="AA42" s="1">
        <f>SaldoFinal</f>
        <v>1028023.9080204439</v>
      </c>
      <c r="AD42" s="1">
        <f>IF(Cálculos!B42&lt;DesiredRetirementAge,K42,NA())</f>
        <v>876117.14412036433</v>
      </c>
      <c r="AE42" s="1" t="e">
        <f>IF(Cálculos!B42&gt;=(DesiredRetirementAge-1),K42,NA())</f>
        <v>#N/A</v>
      </c>
      <c r="AF42" s="1"/>
      <c r="AH42" s="1">
        <f t="shared" si="0"/>
        <v>278450.18926071085</v>
      </c>
      <c r="AJ42" s="1"/>
    </row>
    <row r="43" spans="2:36" x14ac:dyDescent="0.2">
      <c r="B43">
        <f>Idade</f>
        <v>60</v>
      </c>
      <c r="C43" s="1">
        <f>Salário</f>
        <v>45.758553514745216</v>
      </c>
      <c r="D43" s="1"/>
      <c r="E43" s="1"/>
      <c r="F43" s="1">
        <f>Saldo</f>
        <v>876117.14412036433</v>
      </c>
      <c r="G43" s="1">
        <f>Juros</f>
        <v>43805.85720601822</v>
      </c>
      <c r="H43" s="1">
        <f>PoupançaAnual</f>
        <v>15000</v>
      </c>
      <c r="I43" s="1">
        <f>RendaDeAposentadoriaDesejada</f>
        <v>0</v>
      </c>
      <c r="J43" s="1">
        <f>RendaDePensão</f>
        <v>0</v>
      </c>
      <c r="K43" s="1">
        <f>SaldoFinal</f>
        <v>934923.00132638251</v>
      </c>
      <c r="N43" s="1">
        <f>Balance_Under</f>
        <v>749573.71875973302</v>
      </c>
      <c r="O43" s="1">
        <f>Interest_Under</f>
        <v>29982.948750389322</v>
      </c>
      <c r="P43" s="1">
        <f>YearlySavings_Under</f>
        <v>15000</v>
      </c>
      <c r="Q43" s="1">
        <f>RendaDeAposentadoriaDesejada</f>
        <v>0</v>
      </c>
      <c r="R43" s="1">
        <f>PensionIncome_Under</f>
        <v>0</v>
      </c>
      <c r="S43" s="1">
        <f>SaldoFinal</f>
        <v>794556.66751012229</v>
      </c>
      <c r="V43" s="1">
        <f>Balance_Over</f>
        <v>1028023.9080204439</v>
      </c>
      <c r="W43" s="1">
        <f>Interest_Over</f>
        <v>61681.434481226635</v>
      </c>
      <c r="X43" s="1">
        <f>AnualSavings_Over</f>
        <v>15000</v>
      </c>
      <c r="Y43" s="1">
        <f>RendaDeAposentadoriaDesejada</f>
        <v>0</v>
      </c>
      <c r="Z43" s="1">
        <f>PensionIncome_Over</f>
        <v>0</v>
      </c>
      <c r="AA43" s="1">
        <f>SaldoFinal</f>
        <v>1104705.3425016706</v>
      </c>
      <c r="AD43" s="1">
        <f>IF(Cálculos!B43&lt;DesiredRetirementAge,K43,NA())</f>
        <v>934923.00132638251</v>
      </c>
      <c r="AE43" s="1" t="e">
        <f>IF(Cálculos!B43&gt;=(DesiredRetirementAge-1),K43,NA())</f>
        <v>#N/A</v>
      </c>
      <c r="AF43" s="1"/>
      <c r="AH43" s="1">
        <f t="shared" si="0"/>
        <v>310148.67499154829</v>
      </c>
      <c r="AJ43" s="1"/>
    </row>
    <row r="44" spans="2:36" x14ac:dyDescent="0.2">
      <c r="B44">
        <f>Idade</f>
        <v>61</v>
      </c>
      <c r="C44" s="1">
        <f>Salário</f>
        <v>47.131310120187571</v>
      </c>
      <c r="D44" s="1"/>
      <c r="E44" s="1"/>
      <c r="F44" s="1">
        <f>Saldo</f>
        <v>934923.00132638251</v>
      </c>
      <c r="G44" s="1">
        <f>Juros</f>
        <v>46746.150066319125</v>
      </c>
      <c r="H44" s="1">
        <f>PoupançaAnual</f>
        <v>15000</v>
      </c>
      <c r="I44" s="1">
        <f>RendaDeAposentadoriaDesejada</f>
        <v>0</v>
      </c>
      <c r="J44" s="1">
        <f>RendaDePensão</f>
        <v>0</v>
      </c>
      <c r="K44" s="1">
        <f>SaldoFinal</f>
        <v>996669.15139270166</v>
      </c>
      <c r="N44" s="1">
        <f>Balance_Under</f>
        <v>794556.66751012229</v>
      </c>
      <c r="O44" s="1">
        <f>Interest_Under</f>
        <v>31782.266700404893</v>
      </c>
      <c r="P44" s="1">
        <f>YearlySavings_Under</f>
        <v>15000</v>
      </c>
      <c r="Q44" s="1">
        <f>RendaDeAposentadoriaDesejada</f>
        <v>0</v>
      </c>
      <c r="R44" s="1">
        <f>PensionIncome_Under</f>
        <v>0</v>
      </c>
      <c r="S44" s="1">
        <f>SaldoFinal</f>
        <v>841338.93421052722</v>
      </c>
      <c r="V44" s="1">
        <f>Balance_Over</f>
        <v>1104705.3425016706</v>
      </c>
      <c r="W44" s="1">
        <f>Interest_Over</f>
        <v>66282.320550100238</v>
      </c>
      <c r="X44" s="1">
        <f>AnualSavings_Over</f>
        <v>15000</v>
      </c>
      <c r="Y44" s="1">
        <f>RendaDeAposentadoriaDesejada</f>
        <v>0</v>
      </c>
      <c r="Z44" s="1">
        <f>PensionIncome_Over</f>
        <v>0</v>
      </c>
      <c r="AA44" s="1">
        <f>SaldoFinal</f>
        <v>1185987.6630517708</v>
      </c>
      <c r="AD44" s="1">
        <f>IF(Cálculos!B44&lt;DesiredRetirementAge,K44,NA())</f>
        <v>996669.15139270166</v>
      </c>
      <c r="AE44" s="1" t="e">
        <f>IF(Cálculos!B44&gt;=(DesiredRetirementAge-1),K44,NA())</f>
        <v>#N/A</v>
      </c>
      <c r="AF44" s="1"/>
      <c r="AH44" s="1">
        <f>AA44-S44</f>
        <v>344648.72884124354</v>
      </c>
      <c r="AJ44" s="1"/>
    </row>
    <row r="45" spans="2:36" x14ac:dyDescent="0.2">
      <c r="B45">
        <f>Idade</f>
        <v>62</v>
      </c>
      <c r="C45" s="1">
        <f>Salário</f>
        <v>48.545249423793202</v>
      </c>
      <c r="D45" s="1"/>
      <c r="E45" s="1"/>
      <c r="F45" s="1">
        <f>Saldo</f>
        <v>996669.15139270166</v>
      </c>
      <c r="G45" s="1">
        <f>Juros</f>
        <v>49833.457569635088</v>
      </c>
      <c r="H45" s="1">
        <f>PoupançaAnual</f>
        <v>15000</v>
      </c>
      <c r="I45" s="1">
        <f>RendaDeAposentadoriaDesejada</f>
        <v>0</v>
      </c>
      <c r="J45" s="1">
        <f>RendaDePensão</f>
        <v>0</v>
      </c>
      <c r="K45" s="1">
        <f>SaldoFinal</f>
        <v>1061502.6089623368</v>
      </c>
      <c r="N45" s="1">
        <f>Balance_Under</f>
        <v>841338.93421052722</v>
      </c>
      <c r="O45" s="1">
        <f>Interest_Under</f>
        <v>33653.55736842109</v>
      </c>
      <c r="P45" s="1">
        <f>YearlySavings_Under</f>
        <v>15000</v>
      </c>
      <c r="Q45" s="1">
        <f>RendaDeAposentadoriaDesejada</f>
        <v>0</v>
      </c>
      <c r="R45" s="1">
        <f>PensionIncome_Under</f>
        <v>0</v>
      </c>
      <c r="S45" s="1">
        <f>SaldoFinal</f>
        <v>889992.49157894833</v>
      </c>
      <c r="V45" s="1">
        <f>Balance_Over</f>
        <v>1185987.6630517708</v>
      </c>
      <c r="W45" s="1">
        <f>Interest_Over</f>
        <v>71159.259783106245</v>
      </c>
      <c r="X45" s="1">
        <f>AnualSavings_Over</f>
        <v>15000</v>
      </c>
      <c r="Y45" s="1">
        <f>RendaDeAposentadoriaDesejada</f>
        <v>0</v>
      </c>
      <c r="Z45" s="1">
        <f>PensionIncome_Over</f>
        <v>0</v>
      </c>
      <c r="AA45" s="1">
        <f>SaldoFinal</f>
        <v>1272146.9228348769</v>
      </c>
      <c r="AD45" s="1">
        <f>IF(Cálculos!B45&lt;DesiredRetirementAge,K45,NA())</f>
        <v>1061502.6089623368</v>
      </c>
      <c r="AE45" s="1" t="e">
        <f>IF(Cálculos!B45&gt;=(DesiredRetirementAge-1),K45,NA())</f>
        <v>#N/A</v>
      </c>
      <c r="AF45" s="1"/>
      <c r="AH45" s="1">
        <f t="shared" si="0"/>
        <v>382154.43125592859</v>
      </c>
      <c r="AJ45" s="1"/>
    </row>
    <row r="46" spans="2:36" x14ac:dyDescent="0.2">
      <c r="B46">
        <f>Idade</f>
        <v>63</v>
      </c>
      <c r="C46" s="1">
        <f>Salário</f>
        <v>50.001606906507</v>
      </c>
      <c r="D46" s="1"/>
      <c r="E46" s="1"/>
      <c r="F46" s="1">
        <f>Saldo</f>
        <v>1061502.6089623368</v>
      </c>
      <c r="G46" s="1">
        <f>Juros</f>
        <v>53075.130448116841</v>
      </c>
      <c r="H46" s="1">
        <f>PoupançaAnual</f>
        <v>15000</v>
      </c>
      <c r="I46" s="1">
        <f>RendaDeAposentadoriaDesejada</f>
        <v>0</v>
      </c>
      <c r="J46" s="1">
        <f>RendaDePensão</f>
        <v>0</v>
      </c>
      <c r="K46" s="1">
        <f>SaldoFinal</f>
        <v>1129577.7394104537</v>
      </c>
      <c r="N46" s="1">
        <f>Balance_Under</f>
        <v>889992.49157894833</v>
      </c>
      <c r="O46" s="1">
        <f>Interest_Under</f>
        <v>35599.699663157931</v>
      </c>
      <c r="P46" s="1">
        <f>YearlySavings_Under</f>
        <v>15000</v>
      </c>
      <c r="Q46" s="1">
        <f>RendaDeAposentadoriaDesejada</f>
        <v>0</v>
      </c>
      <c r="R46" s="1">
        <f>PensionIncome_Under</f>
        <v>0</v>
      </c>
      <c r="S46" s="1">
        <f>SaldoFinal</f>
        <v>940592.19124210626</v>
      </c>
      <c r="V46" s="1">
        <f>Balance_Over</f>
        <v>1272146.9228348769</v>
      </c>
      <c r="W46" s="1">
        <f>Interest_Over</f>
        <v>76328.81537009262</v>
      </c>
      <c r="X46" s="1">
        <f>AnualSavings_Over</f>
        <v>15000</v>
      </c>
      <c r="Y46" s="1">
        <f>RendaDeAposentadoriaDesejada</f>
        <v>0</v>
      </c>
      <c r="Z46" s="1">
        <f>PensionIncome_Over</f>
        <v>0</v>
      </c>
      <c r="AA46" s="1">
        <f>SaldoFinal</f>
        <v>1363475.7382049696</v>
      </c>
      <c r="AD46" s="1">
        <f>IF(Cálculos!B46&lt;DesiredRetirementAge,K46,NA())</f>
        <v>1129577.7394104537</v>
      </c>
      <c r="AE46" s="1" t="e">
        <f>IF(Cálculos!B46&gt;=(DesiredRetirementAge-1),K46,NA())</f>
        <v>#N/A</v>
      </c>
      <c r="AF46" s="1"/>
      <c r="AH46" s="1">
        <f t="shared" si="0"/>
        <v>422883.5469628633</v>
      </c>
      <c r="AJ46" s="1"/>
    </row>
    <row r="47" spans="2:36" x14ac:dyDescent="0.2">
      <c r="B47">
        <f>Idade</f>
        <v>64</v>
      </c>
      <c r="C47" s="1">
        <f>Salário</f>
        <v>51.501655113702213</v>
      </c>
      <c r="D47" s="1"/>
      <c r="E47" s="1"/>
      <c r="F47" s="1">
        <f>Saldo</f>
        <v>1129577.7394104537</v>
      </c>
      <c r="G47" s="1">
        <f>Juros</f>
        <v>56478.88697052269</v>
      </c>
      <c r="H47" s="1">
        <f>PoupançaAnual</f>
        <v>15000</v>
      </c>
      <c r="I47" s="1">
        <f>RendaDeAposentadoriaDesejada</f>
        <v>0</v>
      </c>
      <c r="J47" s="1">
        <f>RendaDePensão</f>
        <v>0</v>
      </c>
      <c r="K47" s="1">
        <f>SaldoFinal</f>
        <v>1201056.6263809763</v>
      </c>
      <c r="N47" s="1">
        <f>Balance_Under</f>
        <v>940592.19124210626</v>
      </c>
      <c r="O47" s="1">
        <f>Interest_Under</f>
        <v>37623.687649684252</v>
      </c>
      <c r="P47" s="1">
        <f>YearlySavings_Under</f>
        <v>15000</v>
      </c>
      <c r="Q47" s="1">
        <f>RendaDeAposentadoriaDesejada</f>
        <v>0</v>
      </c>
      <c r="R47" s="1">
        <f>PensionIncome_Under</f>
        <v>0</v>
      </c>
      <c r="S47" s="1">
        <f>SaldoFinal</f>
        <v>993215.87889179052</v>
      </c>
      <c r="V47" s="1">
        <f>Balance_Over</f>
        <v>1363475.7382049696</v>
      </c>
      <c r="W47" s="1">
        <f>Interest_Over</f>
        <v>81808.544292298175</v>
      </c>
      <c r="X47" s="1">
        <f>AnualSavings_Over</f>
        <v>15000</v>
      </c>
      <c r="Y47" s="1">
        <f>RendaDeAposentadoriaDesejada</f>
        <v>0</v>
      </c>
      <c r="Z47" s="1">
        <f>PensionIncome_Over</f>
        <v>0</v>
      </c>
      <c r="AA47" s="1">
        <f>SaldoFinal</f>
        <v>1460284.2824972677</v>
      </c>
      <c r="AD47" s="1">
        <f>IF(Cálculos!B47&lt;DesiredRetirementAge,K47,NA())</f>
        <v>1201056.6263809763</v>
      </c>
      <c r="AE47" s="1">
        <f>IF(Cálculos!B47&gt;=(DesiredRetirementAge-1),K47,NA())</f>
        <v>1201056.6263809763</v>
      </c>
      <c r="AF47" s="1"/>
      <c r="AH47" s="1">
        <f t="shared" si="0"/>
        <v>467068.40360547719</v>
      </c>
      <c r="AJ47" s="1"/>
    </row>
    <row r="48" spans="2:36" x14ac:dyDescent="0.2">
      <c r="B48">
        <f>Idade</f>
        <v>65</v>
      </c>
      <c r="C48" s="1">
        <f>Salário</f>
        <v>53.046704767113283</v>
      </c>
      <c r="D48" s="1"/>
      <c r="E48" s="1"/>
      <c r="F48" s="1">
        <f>Saldo</f>
        <v>1201056.6263809763</v>
      </c>
      <c r="G48" s="1">
        <f>Juros</f>
        <v>60052.831319048819</v>
      </c>
      <c r="H48" s="1">
        <f>PoupançaAnual</f>
        <v>15000</v>
      </c>
      <c r="I48" s="1">
        <f>RendaDeAposentadoriaDesejada</f>
        <v>0</v>
      </c>
      <c r="J48" s="1">
        <f>RendaDePensão</f>
        <v>0</v>
      </c>
      <c r="K48" s="1">
        <f>SaldoFinal</f>
        <v>1276109.4577000251</v>
      </c>
      <c r="N48" s="1">
        <f>Balance_Under</f>
        <v>993215.87889179052</v>
      </c>
      <c r="O48" s="1">
        <f>Interest_Under</f>
        <v>39728.635155671618</v>
      </c>
      <c r="P48" s="1">
        <f>YearlySavings_Under</f>
        <v>15000</v>
      </c>
      <c r="Q48" s="1">
        <f>RendaDeAposentadoriaDesejada</f>
        <v>0</v>
      </c>
      <c r="R48" s="1">
        <f>PensionIncome_Under</f>
        <v>0</v>
      </c>
      <c r="S48" s="1">
        <f>SaldoFinal</f>
        <v>1047944.5140474621</v>
      </c>
      <c r="V48" s="1">
        <f>Balance_Over</f>
        <v>1460284.2824972677</v>
      </c>
      <c r="W48" s="1">
        <f>Interest_Over</f>
        <v>87617.056949836071</v>
      </c>
      <c r="X48" s="1">
        <f>AnualSavings_Over</f>
        <v>15000</v>
      </c>
      <c r="Y48" s="1">
        <f>RendaDeAposentadoriaDesejada</f>
        <v>0</v>
      </c>
      <c r="Z48" s="1">
        <f>PensionIncome_Over</f>
        <v>0</v>
      </c>
      <c r="AA48" s="1">
        <f>SaldoFinal</f>
        <v>1562901.3394471037</v>
      </c>
      <c r="AD48" s="1" t="e">
        <f>IF(Cálculos!B48&lt;DesiredRetirementAge,K48,NA())</f>
        <v>#N/A</v>
      </c>
      <c r="AE48" s="1">
        <f>IF(Cálculos!B48&gt;=(DesiredRetirementAge-1),K48,NA())</f>
        <v>1276109.4577000251</v>
      </c>
      <c r="AF48" s="1"/>
      <c r="AH48" s="1">
        <f t="shared" si="0"/>
        <v>514956.82539964153</v>
      </c>
      <c r="AJ48" s="1"/>
    </row>
    <row r="49" spans="2:36" x14ac:dyDescent="0.2">
      <c r="B49">
        <f>Idade</f>
        <v>66</v>
      </c>
      <c r="C49" s="1">
        <f>Salário</f>
        <v>54.638105910126683</v>
      </c>
      <c r="D49" s="1"/>
      <c r="E49" s="1"/>
      <c r="F49" s="1">
        <f>Saldo</f>
        <v>1276109.4577000251</v>
      </c>
      <c r="G49" s="1">
        <f>Juros</f>
        <v>63805.472885001254</v>
      </c>
      <c r="H49" s="1">
        <f>PoupançaAnual</f>
        <v>15000</v>
      </c>
      <c r="I49" s="1">
        <f>RendaDeAposentadoriaDesejada</f>
        <v>0</v>
      </c>
      <c r="J49" s="1">
        <f>RendaDePensão</f>
        <v>0</v>
      </c>
      <c r="K49" s="1">
        <f>SaldoFinal</f>
        <v>1354914.9305850263</v>
      </c>
      <c r="N49" s="1">
        <f>Balance_Under</f>
        <v>1047944.5140474621</v>
      </c>
      <c r="O49" s="1">
        <f>Interest_Under</f>
        <v>41917.780561898486</v>
      </c>
      <c r="P49" s="1">
        <f>YearlySavings_Under</f>
        <v>15000</v>
      </c>
      <c r="Q49" s="1">
        <f>RendaDeAposentadoriaDesejada</f>
        <v>0</v>
      </c>
      <c r="R49" s="1">
        <f>PensionIncome_Under</f>
        <v>0</v>
      </c>
      <c r="S49" s="1">
        <f>SaldoFinal</f>
        <v>1104862.2946093606</v>
      </c>
      <c r="V49" s="1">
        <f>Balance_Over</f>
        <v>1562901.3394471037</v>
      </c>
      <c r="W49" s="1">
        <f>Interest_Over</f>
        <v>93774.080366826223</v>
      </c>
      <c r="X49" s="1">
        <f>AnualSavings_Over</f>
        <v>15000</v>
      </c>
      <c r="Y49" s="1">
        <f>RendaDeAposentadoriaDesejada</f>
        <v>0</v>
      </c>
      <c r="Z49" s="1">
        <f>PensionIncome_Over</f>
        <v>0</v>
      </c>
      <c r="AA49" s="1">
        <f>SaldoFinal</f>
        <v>1671675.4198139298</v>
      </c>
      <c r="AD49" s="1" t="e">
        <f>IF(Cálculos!B49&lt;DesiredRetirementAge,K49,NA())</f>
        <v>#N/A</v>
      </c>
      <c r="AE49" s="1">
        <f>IF(Cálculos!B49&gt;=(DesiredRetirementAge-1),K49,NA())</f>
        <v>1354914.9305850263</v>
      </c>
      <c r="AF49" s="1"/>
      <c r="AH49" s="1">
        <f t="shared" si="0"/>
        <v>566813.12520456919</v>
      </c>
      <c r="AJ49" s="1"/>
    </row>
    <row r="50" spans="2:36" x14ac:dyDescent="0.2">
      <c r="B50">
        <f>Idade</f>
        <v>67</v>
      </c>
      <c r="C50" s="1">
        <f>Salário</f>
        <v>56.277249087430484</v>
      </c>
      <c r="D50" s="1"/>
      <c r="E50" s="1"/>
      <c r="F50" s="1">
        <f>Saldo</f>
        <v>1354914.9305850263</v>
      </c>
      <c r="G50" s="1">
        <f>Juros</f>
        <v>67745.746529251322</v>
      </c>
      <c r="H50" s="1">
        <f>PoupançaAnual</f>
        <v>15000</v>
      </c>
      <c r="I50" s="1">
        <f>RendaDeAposentadoriaDesejada</f>
        <v>0</v>
      </c>
      <c r="J50" s="1">
        <f>RendaDePensão</f>
        <v>0</v>
      </c>
      <c r="K50" s="1">
        <f>SaldoFinal</f>
        <v>1437660.6771142776</v>
      </c>
      <c r="N50" s="1">
        <f>Balance_Under</f>
        <v>1104862.2946093606</v>
      </c>
      <c r="O50" s="1">
        <f>Interest_Under</f>
        <v>44194.491784374426</v>
      </c>
      <c r="P50" s="1">
        <f>YearlySavings_Under</f>
        <v>15000</v>
      </c>
      <c r="Q50" s="1">
        <f>RendaDeAposentadoriaDesejada</f>
        <v>0</v>
      </c>
      <c r="R50" s="1">
        <f>PensionIncome_Under</f>
        <v>0</v>
      </c>
      <c r="S50" s="1">
        <f>SaldoFinal</f>
        <v>1164056.7863937351</v>
      </c>
      <c r="V50" s="1">
        <f>Balance_Over</f>
        <v>1671675.4198139298</v>
      </c>
      <c r="W50" s="1">
        <f>Interest_Over</f>
        <v>100300.5251888358</v>
      </c>
      <c r="X50" s="1">
        <f>AnualSavings_Over</f>
        <v>15000</v>
      </c>
      <c r="Y50" s="1">
        <f>RendaDeAposentadoriaDesejada</f>
        <v>0</v>
      </c>
      <c r="Z50" s="1">
        <f>PensionIncome_Over</f>
        <v>0</v>
      </c>
      <c r="AA50" s="1">
        <f>SaldoFinal</f>
        <v>1786975.9450027656</v>
      </c>
      <c r="AD50" s="1" t="e">
        <f>IF(Cálculos!B50&lt;DesiredRetirementAge,K50,NA())</f>
        <v>#N/A</v>
      </c>
      <c r="AE50" s="1">
        <f>IF(Cálculos!B50&gt;=(DesiredRetirementAge-1),K50,NA())</f>
        <v>1437660.6771142776</v>
      </c>
      <c r="AF50" s="1"/>
      <c r="AH50" s="1">
        <f t="shared" si="0"/>
        <v>622919.15860903054</v>
      </c>
      <c r="AJ50" s="1"/>
    </row>
    <row r="51" spans="2:36" x14ac:dyDescent="0.2">
      <c r="B51">
        <f>Idade</f>
        <v>68</v>
      </c>
      <c r="C51" s="1">
        <f>Salário</f>
        <v>57.965566560053396</v>
      </c>
      <c r="D51" s="1"/>
      <c r="E51" s="1"/>
      <c r="F51" s="1">
        <f>Saldo</f>
        <v>1437660.6771142776</v>
      </c>
      <c r="G51" s="1">
        <f>Juros</f>
        <v>71883.033855713889</v>
      </c>
      <c r="H51" s="1">
        <f>PoupançaAnual</f>
        <v>15000</v>
      </c>
      <c r="I51" s="1">
        <f>RendaDeAposentadoriaDesejada</f>
        <v>0</v>
      </c>
      <c r="J51" s="1">
        <f>RendaDePensão</f>
        <v>0</v>
      </c>
      <c r="K51" s="1">
        <f>SaldoFinal</f>
        <v>1524543.7109699915</v>
      </c>
      <c r="N51" s="1">
        <f>Balance_Under</f>
        <v>1164056.7863937351</v>
      </c>
      <c r="O51" s="1">
        <f>Interest_Under</f>
        <v>46562.271455749404</v>
      </c>
      <c r="P51" s="1">
        <f>YearlySavings_Under</f>
        <v>15000</v>
      </c>
      <c r="Q51" s="1">
        <f>RendaDeAposentadoriaDesejada</f>
        <v>0</v>
      </c>
      <c r="R51" s="1">
        <f>PensionIncome_Under</f>
        <v>0</v>
      </c>
      <c r="S51" s="1">
        <f>SaldoFinal</f>
        <v>1225619.0578494845</v>
      </c>
      <c r="V51" s="1">
        <f>Balance_Over</f>
        <v>1786975.9450027656</v>
      </c>
      <c r="W51" s="1">
        <f>Interest_Over</f>
        <v>107218.55670016595</v>
      </c>
      <c r="X51" s="1">
        <f>AnualSavings_Over</f>
        <v>15000</v>
      </c>
      <c r="Y51" s="1">
        <f>RendaDeAposentadoriaDesejada</f>
        <v>0</v>
      </c>
      <c r="Z51" s="1">
        <f>PensionIncome_Over</f>
        <v>0</v>
      </c>
      <c r="AA51" s="1">
        <f>SaldoFinal</f>
        <v>1909194.5017029315</v>
      </c>
      <c r="AD51" s="1" t="e">
        <f>IF(Cálculos!B51&lt;DesiredRetirementAge,K51,NA())</f>
        <v>#N/A</v>
      </c>
      <c r="AE51" s="1">
        <f>IF(Cálculos!B51&gt;=(DesiredRetirementAge-1),K51,NA())</f>
        <v>1524543.7109699915</v>
      </c>
      <c r="AF51" s="1"/>
      <c r="AH51" s="1">
        <f t="shared" si="0"/>
        <v>683575.44385344698</v>
      </c>
      <c r="AJ51" s="1"/>
    </row>
    <row r="52" spans="2:36" x14ac:dyDescent="0.2">
      <c r="B52">
        <f>Idade</f>
        <v>69</v>
      </c>
      <c r="C52" s="1">
        <f>Salário</f>
        <v>59.704533556854997</v>
      </c>
      <c r="D52" s="1"/>
      <c r="E52" s="1"/>
      <c r="F52" s="1">
        <f>Saldo</f>
        <v>1524543.7109699915</v>
      </c>
      <c r="G52" s="1">
        <f>Juros</f>
        <v>76227.185548499576</v>
      </c>
      <c r="H52" s="1">
        <f>PoupançaAnual</f>
        <v>15000</v>
      </c>
      <c r="I52" s="1">
        <f>RendaDeAposentadoriaDesejada</f>
        <v>0</v>
      </c>
      <c r="J52" s="1">
        <f>RendaDePensão</f>
        <v>0</v>
      </c>
      <c r="K52" s="1">
        <f>SaldoFinal</f>
        <v>1615770.8965184912</v>
      </c>
      <c r="N52" s="1">
        <f>Balance_Under</f>
        <v>1225619.0578494845</v>
      </c>
      <c r="O52" s="1">
        <f>Interest_Under</f>
        <v>49024.76231397938</v>
      </c>
      <c r="P52" s="1">
        <f>YearlySavings_Under</f>
        <v>15000</v>
      </c>
      <c r="Q52" s="1">
        <f>RendaDeAposentadoriaDesejada</f>
        <v>0</v>
      </c>
      <c r="R52" s="1">
        <f>PensionIncome_Under</f>
        <v>0</v>
      </c>
      <c r="S52" s="1">
        <f>SaldoFinal</f>
        <v>1289643.8201634639</v>
      </c>
      <c r="V52" s="1">
        <f>Balance_Over</f>
        <v>1909194.5017029315</v>
      </c>
      <c r="W52" s="1">
        <f>Interest_Over</f>
        <v>114551.67010217589</v>
      </c>
      <c r="X52" s="1">
        <f>AnualSavings_Over</f>
        <v>15000</v>
      </c>
      <c r="Y52" s="1">
        <f>RendaDeAposentadoriaDesejada</f>
        <v>0</v>
      </c>
      <c r="Z52" s="1">
        <f>PensionIncome_Over</f>
        <v>0</v>
      </c>
      <c r="AA52" s="1">
        <f>SaldoFinal</f>
        <v>2038746.1718051073</v>
      </c>
      <c r="AD52" s="1" t="e">
        <f>IF(Cálculos!B52&lt;DesiredRetirementAge,K52,NA())</f>
        <v>#N/A</v>
      </c>
      <c r="AE52" s="1">
        <f>IF(Cálculos!B52&gt;=(DesiredRetirementAge-1),K52,NA())</f>
        <v>1615770.8965184912</v>
      </c>
      <c r="AF52" s="1"/>
      <c r="AH52" s="1">
        <f t="shared" si="0"/>
        <v>749102.35164164333</v>
      </c>
      <c r="AJ52" s="1"/>
    </row>
    <row r="53" spans="2:36" x14ac:dyDescent="0.2">
      <c r="B53">
        <f>Idade</f>
        <v>70</v>
      </c>
      <c r="C53" s="1">
        <f>Salário</f>
        <v>61.495669563560647</v>
      </c>
      <c r="D53" s="1"/>
      <c r="E53" s="1"/>
      <c r="F53" s="1">
        <f>Saldo</f>
        <v>1615770.8965184912</v>
      </c>
      <c r="G53" s="1">
        <f>Juros</f>
        <v>80788.54482592456</v>
      </c>
      <c r="H53" s="1">
        <f>PoupançaAnual</f>
        <v>15000</v>
      </c>
      <c r="I53" s="1">
        <f>RendaDeAposentadoriaDesejada</f>
        <v>0</v>
      </c>
      <c r="J53" s="1">
        <f>RendaDePensão</f>
        <v>0</v>
      </c>
      <c r="K53" s="1">
        <f>SaldoFinal</f>
        <v>1711559.4413444158</v>
      </c>
      <c r="N53" s="1">
        <f>Balance_Under</f>
        <v>1289643.8201634639</v>
      </c>
      <c r="O53" s="1">
        <f>Interest_Under</f>
        <v>51585.752806538556</v>
      </c>
      <c r="P53" s="1">
        <f>YearlySavings_Under</f>
        <v>15000</v>
      </c>
      <c r="Q53" s="1">
        <f>RendaDeAposentadoriaDesejada</f>
        <v>0</v>
      </c>
      <c r="R53" s="1">
        <f>PensionIncome_Under</f>
        <v>0</v>
      </c>
      <c r="S53" s="1">
        <f>SaldoFinal</f>
        <v>1356229.5729700024</v>
      </c>
      <c r="V53" s="1">
        <f>Balance_Over</f>
        <v>2038746.1718051073</v>
      </c>
      <c r="W53" s="1">
        <f>Interest_Over</f>
        <v>122324.77030830644</v>
      </c>
      <c r="X53" s="1">
        <f>AnualSavings_Over</f>
        <v>15000</v>
      </c>
      <c r="Y53" s="1">
        <f>RendaDeAposentadoriaDesejada</f>
        <v>0</v>
      </c>
      <c r="Z53" s="1">
        <f>PensionIncome_Over</f>
        <v>0</v>
      </c>
      <c r="AA53" s="1">
        <f>SaldoFinal</f>
        <v>2176070.9421134135</v>
      </c>
      <c r="AD53" s="1" t="e">
        <f>IF(Cálculos!B53&lt;DesiredRetirementAge,K53,NA())</f>
        <v>#N/A</v>
      </c>
      <c r="AE53" s="1">
        <f>IF(Cálculos!B53&gt;=(DesiredRetirementAge-1),K53,NA())</f>
        <v>1711559.4413444158</v>
      </c>
      <c r="AF53" s="1"/>
      <c r="AH53" s="1">
        <f t="shared" si="0"/>
        <v>819841.36914341105</v>
      </c>
      <c r="AJ53" s="1"/>
    </row>
    <row r="54" spans="2:36" x14ac:dyDescent="0.2">
      <c r="B54">
        <f>Idade</f>
        <v>71</v>
      </c>
      <c r="C54" s="1">
        <f>Salário</f>
        <v>63.340539650467463</v>
      </c>
      <c r="D54" s="1"/>
      <c r="E54" s="1"/>
      <c r="F54" s="1">
        <f>Saldo</f>
        <v>1711559.4413444158</v>
      </c>
      <c r="G54" s="1">
        <f>Juros</f>
        <v>85577.972067220791</v>
      </c>
      <c r="H54" s="1">
        <f>PoupançaAnual</f>
        <v>15000</v>
      </c>
      <c r="I54" s="1">
        <f>RendaDeAposentadoriaDesejada</f>
        <v>0</v>
      </c>
      <c r="J54" s="1">
        <f>RendaDePensão</f>
        <v>0</v>
      </c>
      <c r="K54" s="1">
        <f>SaldoFinal</f>
        <v>1812137.4134116366</v>
      </c>
      <c r="N54" s="1">
        <f>Balance_Under</f>
        <v>1356229.5729700024</v>
      </c>
      <c r="O54" s="1">
        <f>Interest_Under</f>
        <v>54249.182918800099</v>
      </c>
      <c r="P54" s="1">
        <f>YearlySavings_Under</f>
        <v>15000</v>
      </c>
      <c r="Q54" s="1">
        <f>RendaDeAposentadoriaDesejada</f>
        <v>0</v>
      </c>
      <c r="R54" s="1">
        <f>PensionIncome_Under</f>
        <v>0</v>
      </c>
      <c r="S54" s="1">
        <f>SaldoFinal</f>
        <v>1425478.7558888025</v>
      </c>
      <c r="V54" s="1">
        <f>Balance_Over</f>
        <v>2176070.9421134135</v>
      </c>
      <c r="W54" s="1">
        <f>Interest_Over</f>
        <v>130564.25652680482</v>
      </c>
      <c r="X54" s="1">
        <f>AnualSavings_Over</f>
        <v>15000</v>
      </c>
      <c r="Y54" s="1">
        <f>RendaDeAposentadoriaDesejada</f>
        <v>0</v>
      </c>
      <c r="Z54" s="1">
        <f>PensionIncome_Over</f>
        <v>0</v>
      </c>
      <c r="AA54" s="1">
        <f>SaldoFinal</f>
        <v>2321635.1986402185</v>
      </c>
      <c r="AD54" s="1" t="e">
        <f>IF(Cálculos!B54&lt;DesiredRetirementAge,K54,NA())</f>
        <v>#N/A</v>
      </c>
      <c r="AE54" s="1">
        <f>IF(Cálculos!B54&gt;=(DesiredRetirementAge-1),K54,NA())</f>
        <v>1812137.4134116366</v>
      </c>
      <c r="AF54" s="1"/>
      <c r="AH54" s="1">
        <f t="shared" si="0"/>
        <v>896156.44275141601</v>
      </c>
      <c r="AJ54" s="1"/>
    </row>
    <row r="55" spans="2:36" x14ac:dyDescent="0.2">
      <c r="B55">
        <f>Idade</f>
        <v>72</v>
      </c>
      <c r="C55" s="1">
        <f>Salário</f>
        <v>65.240755839981489</v>
      </c>
      <c r="D55" s="1"/>
      <c r="E55" s="1"/>
      <c r="F55" s="1">
        <f>Saldo</f>
        <v>1812137.4134116366</v>
      </c>
      <c r="G55" s="1">
        <f>Juros</f>
        <v>90606.870670581833</v>
      </c>
      <c r="H55" s="1">
        <f>PoupançaAnual</f>
        <v>15000</v>
      </c>
      <c r="I55" s="1">
        <f>RendaDeAposentadoriaDesejada</f>
        <v>0</v>
      </c>
      <c r="J55" s="1">
        <f>RendaDePensão</f>
        <v>0</v>
      </c>
      <c r="K55" s="1">
        <f>SaldoFinal</f>
        <v>1917744.2840822185</v>
      </c>
      <c r="N55" s="1">
        <f>Balance_Under</f>
        <v>1425478.7558888025</v>
      </c>
      <c r="O55" s="1">
        <f>Interest_Under</f>
        <v>57019.150235552101</v>
      </c>
      <c r="P55" s="1">
        <f>YearlySavings_Under</f>
        <v>15000</v>
      </c>
      <c r="Q55" s="1">
        <f>RendaDeAposentadoriaDesejada</f>
        <v>0</v>
      </c>
      <c r="R55" s="1">
        <f>PensionIncome_Under</f>
        <v>0</v>
      </c>
      <c r="S55" s="1">
        <f>SaldoFinal</f>
        <v>1497497.9061243546</v>
      </c>
      <c r="V55" s="1">
        <f>Balance_Over</f>
        <v>2321635.1986402185</v>
      </c>
      <c r="W55" s="1">
        <f>Interest_Over</f>
        <v>139298.11191841311</v>
      </c>
      <c r="X55" s="1">
        <f>AnualSavings_Over</f>
        <v>15000</v>
      </c>
      <c r="Y55" s="1">
        <f>RendaDeAposentadoriaDesejada</f>
        <v>0</v>
      </c>
      <c r="Z55" s="1">
        <f>PensionIncome_Over</f>
        <v>0</v>
      </c>
      <c r="AA55" s="1">
        <f>SaldoFinal</f>
        <v>2475933.3105586316</v>
      </c>
      <c r="AD55" s="1" t="e">
        <f>IF(Cálculos!B55&lt;DesiredRetirementAge,K55,NA())</f>
        <v>#N/A</v>
      </c>
      <c r="AE55" s="1">
        <f>IF(Cálculos!B55&gt;=(DesiredRetirementAge-1),K55,NA())</f>
        <v>1917744.2840822185</v>
      </c>
      <c r="AF55" s="1"/>
      <c r="AH55" s="1">
        <f t="shared" si="0"/>
        <v>978435.40443427698</v>
      </c>
      <c r="AJ55" s="1"/>
    </row>
    <row r="56" spans="2:36" x14ac:dyDescent="0.2">
      <c r="B56">
        <f>Idade</f>
        <v>73</v>
      </c>
      <c r="C56" s="1">
        <f>Salário</f>
        <v>67.197978515180935</v>
      </c>
      <c r="D56" s="1"/>
      <c r="E56" s="1"/>
      <c r="F56" s="1">
        <f>Saldo</f>
        <v>1917744.2840822185</v>
      </c>
      <c r="G56" s="1">
        <f>Juros</f>
        <v>95887.214204110933</v>
      </c>
      <c r="H56" s="1">
        <f>PoupançaAnual</f>
        <v>15000</v>
      </c>
      <c r="I56" s="1">
        <f>RendaDeAposentadoriaDesejada</f>
        <v>0</v>
      </c>
      <c r="J56" s="1">
        <f>RendaDePensão</f>
        <v>0</v>
      </c>
      <c r="K56" s="1">
        <f>SaldoFinal</f>
        <v>2028631.4982863294</v>
      </c>
      <c r="N56" s="1">
        <f>Balance_Under</f>
        <v>1497497.9061243546</v>
      </c>
      <c r="O56" s="1">
        <f>Interest_Under</f>
        <v>59899.916244974185</v>
      </c>
      <c r="P56" s="1">
        <f>YearlySavings_Under</f>
        <v>15000</v>
      </c>
      <c r="Q56" s="1">
        <f>RendaDeAposentadoriaDesejada</f>
        <v>0</v>
      </c>
      <c r="R56" s="1">
        <f>PensionIncome_Under</f>
        <v>0</v>
      </c>
      <c r="S56" s="1">
        <f>SaldoFinal</f>
        <v>1572397.8223693287</v>
      </c>
      <c r="V56" s="1">
        <f>Balance_Over</f>
        <v>2475933.3105586316</v>
      </c>
      <c r="W56" s="1">
        <f>Interest_Over</f>
        <v>148555.99863351791</v>
      </c>
      <c r="X56" s="1">
        <f>AnualSavings_Over</f>
        <v>15000</v>
      </c>
      <c r="Y56" s="1">
        <f>RendaDeAposentadoriaDesejada</f>
        <v>0</v>
      </c>
      <c r="Z56" s="1">
        <f>PensionIncome_Over</f>
        <v>0</v>
      </c>
      <c r="AA56" s="1">
        <f>SaldoFinal</f>
        <v>2639489.3091921494</v>
      </c>
      <c r="AD56" s="1" t="e">
        <f>IF(Cálculos!B56&lt;DesiredRetirementAge,K56,NA())</f>
        <v>#N/A</v>
      </c>
      <c r="AE56" s="1">
        <f>IF(Cálculos!B56&gt;=(DesiredRetirementAge-1),K56,NA())</f>
        <v>2028631.4982863294</v>
      </c>
      <c r="AF56" s="1"/>
      <c r="AH56" s="1">
        <f t="shared" si="0"/>
        <v>1067091.4868228207</v>
      </c>
      <c r="AJ56" s="1"/>
    </row>
    <row r="57" spans="2:36" x14ac:dyDescent="0.2">
      <c r="B57">
        <f>Idade</f>
        <v>74</v>
      </c>
      <c r="C57" s="1">
        <f>Salário</f>
        <v>69.213917870636365</v>
      </c>
      <c r="D57" s="1"/>
      <c r="E57" s="1"/>
      <c r="F57" s="1">
        <f>Saldo</f>
        <v>2028631.4982863294</v>
      </c>
      <c r="G57" s="1">
        <f>Juros</f>
        <v>101431.57491431647</v>
      </c>
      <c r="H57" s="1">
        <f>PoupançaAnual</f>
        <v>15000</v>
      </c>
      <c r="I57" s="1">
        <f>RendaDeAposentadoriaDesejada</f>
        <v>0</v>
      </c>
      <c r="J57" s="1">
        <f>RendaDePensão</f>
        <v>0</v>
      </c>
      <c r="K57" s="1">
        <f>SaldoFinal</f>
        <v>2145063.0732006459</v>
      </c>
      <c r="N57" s="1">
        <f>Balance_Under</f>
        <v>1572397.8223693287</v>
      </c>
      <c r="O57" s="1">
        <f>Interest_Under</f>
        <v>62895.912894773151</v>
      </c>
      <c r="P57" s="1">
        <f>YearlySavings_Under</f>
        <v>15000</v>
      </c>
      <c r="Q57" s="1">
        <f>RendaDeAposentadoriaDesejada</f>
        <v>0</v>
      </c>
      <c r="R57" s="1">
        <f>PensionIncome_Under</f>
        <v>0</v>
      </c>
      <c r="S57" s="1">
        <f>SaldoFinal</f>
        <v>1650293.7352641018</v>
      </c>
      <c r="V57" s="1">
        <f>Balance_Over</f>
        <v>2639489.3091921494</v>
      </c>
      <c r="W57" s="1">
        <f>Interest_Over</f>
        <v>158369.35855152897</v>
      </c>
      <c r="X57" s="1">
        <f>AnualSavings_Over</f>
        <v>15000</v>
      </c>
      <c r="Y57" s="1">
        <f>RendaDeAposentadoriaDesejada</f>
        <v>0</v>
      </c>
      <c r="Z57" s="1">
        <f>PensionIncome_Over</f>
        <v>0</v>
      </c>
      <c r="AA57" s="1">
        <f>SaldoFinal</f>
        <v>2812858.6677436782</v>
      </c>
      <c r="AD57" s="1" t="e">
        <f>IF(Cálculos!B57&lt;DesiredRetirementAge,K57,NA())</f>
        <v>#N/A</v>
      </c>
      <c r="AE57" s="1">
        <f>IF(Cálculos!B57&gt;=(DesiredRetirementAge-1),K57,NA())</f>
        <v>2145063.0732006459</v>
      </c>
      <c r="AF57" s="1"/>
      <c r="AH57" s="1">
        <f t="shared" si="0"/>
        <v>1162564.9324795764</v>
      </c>
    </row>
    <row r="58" spans="2:36" x14ac:dyDescent="0.2">
      <c r="B58">
        <f>Idade</f>
        <v>75</v>
      </c>
      <c r="C58" s="1">
        <f>Salário</f>
        <v>71.29033540675546</v>
      </c>
      <c r="D58" s="1"/>
      <c r="E58" s="1"/>
      <c r="F58" s="1">
        <f>Saldo</f>
        <v>2145063.0732006459</v>
      </c>
      <c r="G58" s="1">
        <f>Juros</f>
        <v>107253.1536600323</v>
      </c>
      <c r="H58" s="1">
        <f>PoupançaAnual</f>
        <v>15000</v>
      </c>
      <c r="I58" s="1">
        <f>RendaDeAposentadoriaDesejada</f>
        <v>0</v>
      </c>
      <c r="J58" s="1">
        <f>RendaDePensão</f>
        <v>0</v>
      </c>
      <c r="K58" s="1">
        <f>SaldoFinal</f>
        <v>2267316.2268606783</v>
      </c>
      <c r="N58" s="1">
        <f>Balance_Under</f>
        <v>1650293.7352641018</v>
      </c>
      <c r="O58" s="1">
        <f>Interest_Under</f>
        <v>66011.749410564065</v>
      </c>
      <c r="P58" s="1">
        <f>YearlySavings_Under</f>
        <v>15000</v>
      </c>
      <c r="Q58" s="1">
        <f>RendaDeAposentadoriaDesejada</f>
        <v>0</v>
      </c>
      <c r="R58" s="1">
        <f>PensionIncome_Under</f>
        <v>0</v>
      </c>
      <c r="S58" s="1">
        <f>SaldoFinal</f>
        <v>1731305.4846746658</v>
      </c>
      <c r="V58" s="1">
        <f>Balance_Over</f>
        <v>2812858.6677436782</v>
      </c>
      <c r="W58" s="1">
        <f>Interest_Over</f>
        <v>168771.52006462071</v>
      </c>
      <c r="X58" s="1">
        <f>AnualSavings_Over</f>
        <v>15000</v>
      </c>
      <c r="Y58" s="1">
        <f>RendaDeAposentadoriaDesejada</f>
        <v>0</v>
      </c>
      <c r="Z58" s="1">
        <f>PensionIncome_Over</f>
        <v>0</v>
      </c>
      <c r="AA58" s="1">
        <f>SaldoFinal</f>
        <v>2996630.187808299</v>
      </c>
      <c r="AD58" s="1" t="e">
        <f>IF(Cálculos!B58&lt;DesiredRetirementAge,K58,NA())</f>
        <v>#N/A</v>
      </c>
      <c r="AE58" s="1">
        <f>IF(Cálculos!B58&gt;=(DesiredRetirementAge-1),K58,NA())</f>
        <v>2267316.2268606783</v>
      </c>
      <c r="AF58" s="1"/>
      <c r="AH58" s="1">
        <f t="shared" si="0"/>
        <v>1265324.7031336331</v>
      </c>
    </row>
    <row r="59" spans="2:36" x14ac:dyDescent="0.2">
      <c r="B59">
        <f>Idade</f>
        <v>76</v>
      </c>
      <c r="C59" s="1">
        <f>Salário</f>
        <v>73.429045468958122</v>
      </c>
      <c r="D59" s="1"/>
      <c r="E59" s="1"/>
      <c r="F59" s="1">
        <f>Saldo</f>
        <v>2267316.2268606783</v>
      </c>
      <c r="G59" s="1">
        <f>Juros</f>
        <v>113365.81134303391</v>
      </c>
      <c r="H59" s="1">
        <f>PoupançaAnual</f>
        <v>15000</v>
      </c>
      <c r="I59" s="1">
        <f>RendaDeAposentadoriaDesejada</f>
        <v>0</v>
      </c>
      <c r="J59" s="1">
        <f>RendaDePensão</f>
        <v>0</v>
      </c>
      <c r="K59" s="1">
        <f>SaldoFinal</f>
        <v>2395682.0382037121</v>
      </c>
      <c r="N59" s="1">
        <f>Balance_Under</f>
        <v>1731305.4846746658</v>
      </c>
      <c r="O59" s="1">
        <f>Interest_Under</f>
        <v>69252.219386986631</v>
      </c>
      <c r="P59" s="1">
        <f>YearlySavings_Under</f>
        <v>15000</v>
      </c>
      <c r="Q59" s="1">
        <f>RendaDeAposentadoriaDesejada</f>
        <v>0</v>
      </c>
      <c r="R59" s="1">
        <f>PensionIncome_Under</f>
        <v>0</v>
      </c>
      <c r="S59" s="1">
        <f>SaldoFinal</f>
        <v>1815557.7040616525</v>
      </c>
      <c r="V59" s="1">
        <f>Balance_Over</f>
        <v>2996630.187808299</v>
      </c>
      <c r="W59" s="1">
        <f>Interest_Over</f>
        <v>179797.81126849796</v>
      </c>
      <c r="X59" s="1">
        <f>AnualSavings_Over</f>
        <v>15000</v>
      </c>
      <c r="Y59" s="1">
        <f>RendaDeAposentadoriaDesejada</f>
        <v>0</v>
      </c>
      <c r="Z59" s="1">
        <f>PensionIncome_Over</f>
        <v>0</v>
      </c>
      <c r="AA59" s="1">
        <f>SaldoFinal</f>
        <v>3191427.9990767967</v>
      </c>
      <c r="AD59" s="1" t="e">
        <f>IF(Cálculos!B59&lt;DesiredRetirementAge,K59,NA())</f>
        <v>#N/A</v>
      </c>
      <c r="AE59" s="1">
        <f>IF(Cálculos!B59&gt;=(DesiredRetirementAge-1),K59,NA())</f>
        <v>2395682.0382037121</v>
      </c>
      <c r="AF59" s="1"/>
      <c r="AH59" s="1">
        <f t="shared" si="0"/>
        <v>1375870.2950151442</v>
      </c>
    </row>
    <row r="60" spans="2:36" x14ac:dyDescent="0.2">
      <c r="B60">
        <f>Idade</f>
        <v>77</v>
      </c>
      <c r="C60" s="1">
        <f>Salário</f>
        <v>75.631916833026864</v>
      </c>
      <c r="D60" s="1"/>
      <c r="E60" s="1"/>
      <c r="F60" s="1">
        <f>Saldo</f>
        <v>2395682.0382037121</v>
      </c>
      <c r="G60" s="1">
        <f>Juros</f>
        <v>119784.10191018561</v>
      </c>
      <c r="H60" s="1">
        <f>PoupançaAnual</f>
        <v>15000</v>
      </c>
      <c r="I60" s="1">
        <f>RendaDeAposentadoriaDesejada</f>
        <v>0</v>
      </c>
      <c r="J60" s="1">
        <f>RendaDePensão</f>
        <v>0</v>
      </c>
      <c r="K60" s="1">
        <f>SaldoFinal</f>
        <v>2530466.1401138976</v>
      </c>
      <c r="N60" s="1">
        <f>Balance_Under</f>
        <v>1815557.7040616525</v>
      </c>
      <c r="O60" s="1">
        <f>Interest_Under</f>
        <v>72622.308162466099</v>
      </c>
      <c r="P60" s="1">
        <f>YearlySavings_Under</f>
        <v>15000</v>
      </c>
      <c r="Q60" s="1">
        <f>RendaDeAposentadoriaDesejada</f>
        <v>0</v>
      </c>
      <c r="R60" s="1">
        <f>PensionIncome_Under</f>
        <v>0</v>
      </c>
      <c r="S60" s="1">
        <f>SaldoFinal</f>
        <v>1903180.0122241187</v>
      </c>
      <c r="V60" s="1">
        <f>Balance_Over</f>
        <v>3191427.9990767967</v>
      </c>
      <c r="W60" s="1">
        <f>Interest_Over</f>
        <v>191485.67994460781</v>
      </c>
      <c r="X60" s="1">
        <f>AnualSavings_Over</f>
        <v>15000</v>
      </c>
      <c r="Y60" s="1">
        <f>RendaDeAposentadoriaDesejada</f>
        <v>0</v>
      </c>
      <c r="Z60" s="1">
        <f>PensionIncome_Over</f>
        <v>0</v>
      </c>
      <c r="AA60" s="1">
        <f>SaldoFinal</f>
        <v>3397913.6790214046</v>
      </c>
      <c r="AD60" s="1" t="e">
        <f>IF(Cálculos!B60&lt;DesiredRetirementAge,K60,NA())</f>
        <v>#N/A</v>
      </c>
      <c r="AE60" s="1">
        <f>IF(Cálculos!B60&gt;=(DesiredRetirementAge-1),K60,NA())</f>
        <v>2530466.1401138976</v>
      </c>
      <c r="AF60" s="1"/>
      <c r="AH60" s="1">
        <f t="shared" si="0"/>
        <v>1494733.6667972859</v>
      </c>
    </row>
    <row r="61" spans="2:36" x14ac:dyDescent="0.2">
      <c r="B61">
        <f>Idade</f>
        <v>78</v>
      </c>
      <c r="C61" s="1">
        <f>Salário</f>
        <v>77.900874338017672</v>
      </c>
      <c r="D61" s="1"/>
      <c r="E61" s="1"/>
      <c r="F61" s="1">
        <f>Saldo</f>
        <v>2530466.1401138976</v>
      </c>
      <c r="G61" s="1">
        <f>Juros</f>
        <v>126523.30700569489</v>
      </c>
      <c r="H61" s="1">
        <f>PoupançaAnual</f>
        <v>15000</v>
      </c>
      <c r="I61" s="1">
        <f>RendaDeAposentadoriaDesejada</f>
        <v>0</v>
      </c>
      <c r="J61" s="1">
        <f>RendaDePensão</f>
        <v>0</v>
      </c>
      <c r="K61" s="1">
        <f>SaldoFinal</f>
        <v>2671989.4471195927</v>
      </c>
      <c r="N61" s="1">
        <f>Balance_Under</f>
        <v>1903180.0122241187</v>
      </c>
      <c r="O61" s="1">
        <f>Interest_Under</f>
        <v>76127.200488964751</v>
      </c>
      <c r="P61" s="1">
        <f>YearlySavings_Under</f>
        <v>15000</v>
      </c>
      <c r="Q61" s="1">
        <f>RendaDeAposentadoriaDesejada</f>
        <v>0</v>
      </c>
      <c r="R61" s="1">
        <f>PensionIncome_Under</f>
        <v>0</v>
      </c>
      <c r="S61" s="1">
        <f>SaldoFinal</f>
        <v>1994307.2127130835</v>
      </c>
      <c r="V61" s="1">
        <f>Balance_Over</f>
        <v>3397913.6790214046</v>
      </c>
      <c r="W61" s="1">
        <f>Interest_Over</f>
        <v>203874.82074128429</v>
      </c>
      <c r="X61" s="1">
        <f>AnualSavings_Over</f>
        <v>15000</v>
      </c>
      <c r="Y61" s="1">
        <f>RendaDeAposentadoriaDesejada</f>
        <v>0</v>
      </c>
      <c r="Z61" s="1">
        <f>PensionIncome_Over</f>
        <v>0</v>
      </c>
      <c r="AA61" s="1">
        <f>SaldoFinal</f>
        <v>3616788.4997626888</v>
      </c>
      <c r="AD61" s="1" t="e">
        <f>IF(Cálculos!B61&lt;DesiredRetirementAge,K61,NA())</f>
        <v>#N/A</v>
      </c>
      <c r="AE61" s="1">
        <f>IF(Cálculos!B61&gt;=(DesiredRetirementAge-1),K61,NA())</f>
        <v>2671989.4471195927</v>
      </c>
      <c r="AF61" s="1"/>
      <c r="AH61" s="1">
        <f t="shared" si="0"/>
        <v>1622481.2870496053</v>
      </c>
    </row>
    <row r="62" spans="2:36" x14ac:dyDescent="0.2">
      <c r="B62">
        <f>Idade</f>
        <v>79</v>
      </c>
      <c r="C62" s="1">
        <f>Salário</f>
        <v>80.237900568158196</v>
      </c>
      <c r="D62" s="1"/>
      <c r="E62" s="1"/>
      <c r="F62" s="1">
        <f>Saldo</f>
        <v>2671989.4471195927</v>
      </c>
      <c r="G62" s="1">
        <f>Juros</f>
        <v>133599.47235597964</v>
      </c>
      <c r="H62" s="1">
        <f>PoupançaAnual</f>
        <v>15000</v>
      </c>
      <c r="I62" s="1">
        <f>RendaDeAposentadoriaDesejada</f>
        <v>0</v>
      </c>
      <c r="J62" s="1">
        <f>RendaDePensão</f>
        <v>0</v>
      </c>
      <c r="K62" s="1">
        <f>SaldoFinal</f>
        <v>2820588.9194755722</v>
      </c>
      <c r="N62" s="1">
        <f>Balance_Under</f>
        <v>1994307.2127130835</v>
      </c>
      <c r="O62" s="1">
        <f>Interest_Under</f>
        <v>79772.288508523343</v>
      </c>
      <c r="P62" s="1">
        <f>YearlySavings_Under</f>
        <v>15000</v>
      </c>
      <c r="Q62" s="1">
        <f>RendaDeAposentadoriaDesejada</f>
        <v>0</v>
      </c>
      <c r="R62" s="1">
        <f>PensionIncome_Under</f>
        <v>0</v>
      </c>
      <c r="S62" s="1">
        <f>SaldoFinal</f>
        <v>2089079.5012216067</v>
      </c>
      <c r="V62" s="1">
        <f>Balance_Over</f>
        <v>3616788.4997626888</v>
      </c>
      <c r="W62" s="1">
        <f>Interest_Over</f>
        <v>217007.30998576136</v>
      </c>
      <c r="X62" s="1">
        <f>AnualSavings_Over</f>
        <v>15000</v>
      </c>
      <c r="Y62" s="1">
        <f>RendaDeAposentadoriaDesejada</f>
        <v>0</v>
      </c>
      <c r="Z62" s="1">
        <f>PensionIncome_Over</f>
        <v>0</v>
      </c>
      <c r="AA62" s="1">
        <f>SaldoFinal</f>
        <v>3848795.8097484503</v>
      </c>
      <c r="AD62" s="1" t="e">
        <f>IF(Cálculos!B62&lt;DesiredRetirementAge,K62,NA())</f>
        <v>#N/A</v>
      </c>
      <c r="AE62" s="1">
        <f>IF(Cálculos!B62&gt;=(DesiredRetirementAge-1),K62,NA())</f>
        <v>2820588.9194755722</v>
      </c>
      <c r="AF62" s="1"/>
      <c r="AH62" s="1">
        <f t="shared" si="0"/>
        <v>1759716.3085268436</v>
      </c>
    </row>
    <row r="63" spans="2:36" x14ac:dyDescent="0.2">
      <c r="B63">
        <f>Idade</f>
        <v>80</v>
      </c>
      <c r="C63" s="1">
        <f>Salário</f>
        <v>82.645037585202942</v>
      </c>
      <c r="D63" s="1"/>
      <c r="E63" s="1"/>
      <c r="F63" s="1">
        <f>Saldo</f>
        <v>2820588.9194755722</v>
      </c>
      <c r="G63" s="1">
        <f>Juros</f>
        <v>141029.44597377861</v>
      </c>
      <c r="H63" s="1">
        <f>PoupançaAnual</f>
        <v>15000</v>
      </c>
      <c r="I63" s="1">
        <f>RendaDeAposentadoriaDesejada</f>
        <v>0</v>
      </c>
      <c r="J63" s="1">
        <f>RendaDePensão</f>
        <v>0</v>
      </c>
      <c r="K63" s="1">
        <f>SaldoFinal</f>
        <v>2976618.3654493508</v>
      </c>
      <c r="N63" s="1">
        <f>Balance_Under</f>
        <v>2089079.5012216067</v>
      </c>
      <c r="O63" s="1">
        <f>Interest_Under</f>
        <v>83563.180048864277</v>
      </c>
      <c r="P63" s="1">
        <f>YearlySavings_Under</f>
        <v>15000</v>
      </c>
      <c r="Q63" s="1">
        <f>RendaDeAposentadoriaDesejada</f>
        <v>0</v>
      </c>
      <c r="R63" s="1">
        <f>PensionIncome_Under</f>
        <v>0</v>
      </c>
      <c r="S63" s="1">
        <f>SaldoFinal</f>
        <v>2187642.6812704708</v>
      </c>
      <c r="V63" s="1">
        <f>Balance_Over</f>
        <v>3848795.8097484503</v>
      </c>
      <c r="W63" s="1">
        <f>Interest_Over</f>
        <v>230927.74858490704</v>
      </c>
      <c r="X63" s="1">
        <f>AnualSavings_Over</f>
        <v>15000</v>
      </c>
      <c r="Y63" s="1">
        <f>RendaDeAposentadoriaDesejada</f>
        <v>0</v>
      </c>
      <c r="Z63" s="1">
        <f>PensionIncome_Over</f>
        <v>0</v>
      </c>
      <c r="AA63" s="1">
        <f>SaldoFinal</f>
        <v>4094723.5583333573</v>
      </c>
      <c r="AD63" s="1" t="e">
        <f>IF(Cálculos!B63&lt;DesiredRetirementAge,K63,NA())</f>
        <v>#N/A</v>
      </c>
      <c r="AE63" s="1">
        <f>IF(Cálculos!B63&gt;=(DesiredRetirementAge-1),K63,NA())</f>
        <v>2976618.3654493508</v>
      </c>
      <c r="AF63" s="1"/>
      <c r="AH63" s="1">
        <f t="shared" si="0"/>
        <v>1907080.8770628865</v>
      </c>
    </row>
    <row r="64" spans="2:36" x14ac:dyDescent="0.2">
      <c r="B64">
        <f>Idade</f>
        <v>81</v>
      </c>
      <c r="C64" s="1">
        <f>Salário</f>
        <v>85.124388712759028</v>
      </c>
      <c r="D64" s="1"/>
      <c r="E64" s="1"/>
      <c r="F64" s="1">
        <f>Saldo</f>
        <v>2976618.3654493508</v>
      </c>
      <c r="G64" s="1">
        <f>Juros</f>
        <v>148830.91827246753</v>
      </c>
      <c r="H64" s="1">
        <f>PoupançaAnual</f>
        <v>15000</v>
      </c>
      <c r="I64" s="1">
        <f>RendaDeAposentadoriaDesejada</f>
        <v>0</v>
      </c>
      <c r="J64" s="1">
        <f>RendaDePensão</f>
        <v>0</v>
      </c>
      <c r="K64" s="1">
        <f>SaldoFinal</f>
        <v>3140449.2837218181</v>
      </c>
      <c r="N64" s="1">
        <f>Balance_Under</f>
        <v>2187642.6812704708</v>
      </c>
      <c r="O64" s="1">
        <f>Interest_Under</f>
        <v>87505.707250818828</v>
      </c>
      <c r="P64" s="1">
        <f>YearlySavings_Under</f>
        <v>15000</v>
      </c>
      <c r="Q64" s="1">
        <f>RendaDeAposentadoriaDesejada</f>
        <v>0</v>
      </c>
      <c r="R64" s="1">
        <f>PensionIncome_Under</f>
        <v>0</v>
      </c>
      <c r="S64" s="1">
        <f>SaldoFinal</f>
        <v>2290148.3885212895</v>
      </c>
      <c r="V64" s="1">
        <f>Balance_Over</f>
        <v>4094723.5583333573</v>
      </c>
      <c r="W64" s="1">
        <f>Interest_Over</f>
        <v>245683.41350000145</v>
      </c>
      <c r="X64" s="1">
        <f>AnualSavings_Over</f>
        <v>15000</v>
      </c>
      <c r="Y64" s="1">
        <f>RendaDeAposentadoriaDesejada</f>
        <v>0</v>
      </c>
      <c r="Z64" s="1">
        <f>PensionIncome_Over</f>
        <v>0</v>
      </c>
      <c r="AA64" s="1">
        <f>SaldoFinal</f>
        <v>4355406.9718333585</v>
      </c>
      <c r="AD64" s="1" t="e">
        <f>IF(Cálculos!B64&lt;DesiredRetirementAge,K64,NA())</f>
        <v>#N/A</v>
      </c>
      <c r="AE64" s="1">
        <f>IF(Cálculos!B64&gt;=(DesiredRetirementAge-1),K64,NA())</f>
        <v>3140449.2837218181</v>
      </c>
      <c r="AF64" s="1"/>
      <c r="AH64" s="1">
        <f t="shared" si="0"/>
        <v>2065258.5833120691</v>
      </c>
    </row>
    <row r="65" spans="2:34" x14ac:dyDescent="0.2">
      <c r="B65">
        <f>Idade</f>
        <v>82</v>
      </c>
      <c r="C65" s="1">
        <f>Salário</f>
        <v>87.678120374141798</v>
      </c>
      <c r="D65" s="1"/>
      <c r="E65" s="1"/>
      <c r="F65" s="1">
        <f>Saldo</f>
        <v>3140449.2837218181</v>
      </c>
      <c r="G65" s="1">
        <f>Juros</f>
        <v>157022.46418609092</v>
      </c>
      <c r="H65" s="1">
        <f>PoupançaAnual</f>
        <v>15000</v>
      </c>
      <c r="I65" s="1">
        <f>RendaDeAposentadoriaDesejada</f>
        <v>0</v>
      </c>
      <c r="J65" s="1">
        <f>RendaDePensão</f>
        <v>0</v>
      </c>
      <c r="K65" s="1">
        <f>SaldoFinal</f>
        <v>3312471.7479079091</v>
      </c>
      <c r="N65" s="1">
        <f>Balance_Under</f>
        <v>2290148.3885212895</v>
      </c>
      <c r="O65" s="1">
        <f>Interest_Under</f>
        <v>91605.935540851584</v>
      </c>
      <c r="P65" s="1">
        <f>YearlySavings_Under</f>
        <v>15000</v>
      </c>
      <c r="Q65" s="1">
        <f>RendaDeAposentadoriaDesejada</f>
        <v>0</v>
      </c>
      <c r="R65" s="1">
        <f>PensionIncome_Under</f>
        <v>0</v>
      </c>
      <c r="S65" s="1">
        <f>SaldoFinal</f>
        <v>2396754.3240621411</v>
      </c>
      <c r="V65" s="1">
        <f>Balance_Over</f>
        <v>4355406.9718333585</v>
      </c>
      <c r="W65" s="1">
        <f>Interest_Over</f>
        <v>261324.41831000152</v>
      </c>
      <c r="X65" s="1">
        <f>AnualSavings_Over</f>
        <v>15000</v>
      </c>
      <c r="Y65" s="1">
        <f>RendaDeAposentadoriaDesejada</f>
        <v>0</v>
      </c>
      <c r="Z65" s="1">
        <f>PensionIncome_Over</f>
        <v>0</v>
      </c>
      <c r="AA65" s="1">
        <f>SaldoFinal</f>
        <v>4631731.39014336</v>
      </c>
      <c r="AD65" s="1" t="e">
        <f>IF(Cálculos!B65&lt;DesiredRetirementAge,K65,NA())</f>
        <v>#N/A</v>
      </c>
      <c r="AE65" s="1">
        <f>IF(Cálculos!B65&gt;=(DesiredRetirementAge-1),K65,NA())</f>
        <v>3312471.7479079091</v>
      </c>
      <c r="AF65" s="1"/>
      <c r="AH65" s="1">
        <f t="shared" si="0"/>
        <v>2234977.0660812189</v>
      </c>
    </row>
    <row r="66" spans="2:34" x14ac:dyDescent="0.2">
      <c r="B66">
        <f>Idade</f>
        <v>83</v>
      </c>
      <c r="C66" s="1">
        <f>Salário</f>
        <v>90.308463985366046</v>
      </c>
      <c r="D66" s="1"/>
      <c r="E66" s="1"/>
      <c r="F66" s="1">
        <f>Saldo</f>
        <v>3312471.7479079091</v>
      </c>
      <c r="G66" s="1">
        <f>Juros</f>
        <v>165623.58739539547</v>
      </c>
      <c r="H66" s="1">
        <f>PoupançaAnual</f>
        <v>15000</v>
      </c>
      <c r="I66" s="1">
        <f>RendaDeAposentadoriaDesejada</f>
        <v>0</v>
      </c>
      <c r="J66" s="1">
        <f>RendaDePensão</f>
        <v>0</v>
      </c>
      <c r="K66" s="1">
        <f>SaldoFinal</f>
        <v>3493095.3353033047</v>
      </c>
      <c r="N66" s="1">
        <f>Balance_Under</f>
        <v>2396754.3240621411</v>
      </c>
      <c r="O66" s="1">
        <f>Interest_Under</f>
        <v>95870.172962485653</v>
      </c>
      <c r="P66" s="1">
        <f>YearlySavings_Under</f>
        <v>15000</v>
      </c>
      <c r="Q66" s="1">
        <f>RendaDeAposentadoriaDesejada</f>
        <v>0</v>
      </c>
      <c r="R66" s="1">
        <f>PensionIncome_Under</f>
        <v>0</v>
      </c>
      <c r="S66" s="1">
        <f>SaldoFinal</f>
        <v>2507624.4970246269</v>
      </c>
      <c r="V66" s="1">
        <f>Balance_Over</f>
        <v>4631731.39014336</v>
      </c>
      <c r="W66" s="1">
        <f>Interest_Over</f>
        <v>277903.88340860163</v>
      </c>
      <c r="X66" s="1">
        <f>AnualSavings_Over</f>
        <v>15000</v>
      </c>
      <c r="Y66" s="1">
        <f>RendaDeAposentadoriaDesejada</f>
        <v>0</v>
      </c>
      <c r="Z66" s="1">
        <f>PensionIncome_Over</f>
        <v>0</v>
      </c>
      <c r="AA66" s="1">
        <f>SaldoFinal</f>
        <v>4924635.2735519614</v>
      </c>
      <c r="AD66" s="1" t="e">
        <f>IF(Cálculos!B66&lt;DesiredRetirementAge,K66,NA())</f>
        <v>#N/A</v>
      </c>
      <c r="AE66" s="1">
        <f>IF(Cálculos!B66&gt;=(DesiredRetirementAge-1),K66,NA())</f>
        <v>3493095.3353033047</v>
      </c>
      <c r="AF66" s="1"/>
      <c r="AH66" s="1">
        <f t="shared" si="0"/>
        <v>2417010.7765273345</v>
      </c>
    </row>
    <row r="67" spans="2:34" x14ac:dyDescent="0.2">
      <c r="B67">
        <f>Idade</f>
        <v>84</v>
      </c>
      <c r="C67" s="1">
        <f>Salário</f>
        <v>93.017717904927025</v>
      </c>
      <c r="D67" s="1"/>
      <c r="E67" s="1"/>
      <c r="F67" s="1">
        <f>Saldo</f>
        <v>3493095.3353033047</v>
      </c>
      <c r="G67" s="1">
        <f>Juros</f>
        <v>174654.76676516526</v>
      </c>
      <c r="H67" s="1">
        <f>PoupançaAnual</f>
        <v>15000</v>
      </c>
      <c r="I67" s="1">
        <f>RendaDeAposentadoriaDesejada</f>
        <v>0</v>
      </c>
      <c r="J67" s="1">
        <f>RendaDePensão</f>
        <v>0</v>
      </c>
      <c r="K67" s="1">
        <f>SaldoFinal</f>
        <v>3682750.1020684699</v>
      </c>
      <c r="N67" s="1">
        <f>Balance_Under</f>
        <v>2507624.4970246269</v>
      </c>
      <c r="O67" s="1">
        <f>Interest_Under</f>
        <v>100304.97988098508</v>
      </c>
      <c r="P67" s="1">
        <f>YearlySavings_Under</f>
        <v>15000</v>
      </c>
      <c r="Q67" s="1">
        <f>RendaDeAposentadoriaDesejada</f>
        <v>0</v>
      </c>
      <c r="R67" s="1">
        <f>PensionIncome_Under</f>
        <v>0</v>
      </c>
      <c r="S67" s="1">
        <f>SaldoFinal</f>
        <v>2622929.4769056118</v>
      </c>
      <c r="V67" s="1">
        <f>Balance_Over</f>
        <v>4924635.2735519614</v>
      </c>
      <c r="W67" s="1">
        <f>Interest_Over</f>
        <v>295478.11641311774</v>
      </c>
      <c r="X67" s="1">
        <f>AnualSavings_Over</f>
        <v>15000</v>
      </c>
      <c r="Y67" s="1">
        <f>RendaDeAposentadoriaDesejada</f>
        <v>0</v>
      </c>
      <c r="Z67" s="1">
        <f>PensionIncome_Over</f>
        <v>0</v>
      </c>
      <c r="AA67" s="1">
        <f>SaldoFinal</f>
        <v>5235113.3899650788</v>
      </c>
      <c r="AD67" s="1" t="e">
        <f>IF(Cálculos!B67&lt;DesiredRetirementAge,K67,NA())</f>
        <v>#N/A</v>
      </c>
      <c r="AE67" s="1">
        <f>IF(Cálculos!B67&gt;=(DesiredRetirementAge-1),K67,NA())</f>
        <v>3682750.1020684699</v>
      </c>
      <c r="AF67" s="1"/>
      <c r="AH67" s="1">
        <f t="shared" si="0"/>
        <v>2612183.913059467</v>
      </c>
    </row>
    <row r="68" spans="2:34" x14ac:dyDescent="0.2">
      <c r="B68" t="e">
        <f>Idade</f>
        <v>#N/A</v>
      </c>
      <c r="C68" s="1" t="e">
        <f>Salário</f>
        <v>#N/A</v>
      </c>
      <c r="D68" s="1"/>
      <c r="E68" s="1"/>
      <c r="F68" s="1" t="e">
        <f>Saldo</f>
        <v>#N/A</v>
      </c>
      <c r="G68" s="1" t="e">
        <f>Juros</f>
        <v>#N/A</v>
      </c>
      <c r="H68" s="1" t="e">
        <f>PoupançaAnual</f>
        <v>#N/A</v>
      </c>
      <c r="I68" s="1" t="e">
        <f>RendaDeAposentadoriaDesejada</f>
        <v>#N/A</v>
      </c>
      <c r="J68" s="1" t="e">
        <f>RendaDePensão</f>
        <v>#N/A</v>
      </c>
      <c r="K68" s="1" t="e">
        <f>SaldoFinal</f>
        <v>#N/A</v>
      </c>
      <c r="N68" s="1" t="e">
        <f>Balance_Under</f>
        <v>#N/A</v>
      </c>
      <c r="O68" s="1" t="e">
        <f>Interest_Under</f>
        <v>#N/A</v>
      </c>
      <c r="P68" s="1" t="e">
        <f>YearlySavings_Under</f>
        <v>#N/A</v>
      </c>
      <c r="Q68" s="1" t="e">
        <f>RendaDeAposentadoriaDesejada</f>
        <v>#N/A</v>
      </c>
      <c r="R68" s="1" t="e">
        <f>PensionIncome_Under</f>
        <v>#N/A</v>
      </c>
      <c r="S68" s="1" t="e">
        <f>SaldoFinal</f>
        <v>#N/A</v>
      </c>
      <c r="V68" s="1" t="e">
        <f>Balance_Over</f>
        <v>#N/A</v>
      </c>
      <c r="W68" s="1" t="e">
        <f>Interest_Over</f>
        <v>#N/A</v>
      </c>
      <c r="X68" s="1" t="e">
        <f>AnualSavings_Over</f>
        <v>#N/A</v>
      </c>
      <c r="Y68" s="1" t="e">
        <f>RendaDeAposentadoriaDesejada</f>
        <v>#N/A</v>
      </c>
      <c r="Z68" s="1" t="e">
        <f>PensionIncome_Over</f>
        <v>#N/A</v>
      </c>
      <c r="AA68" s="1" t="e">
        <f>SaldoFinal</f>
        <v>#N/A</v>
      </c>
      <c r="AD68" s="1" t="e">
        <f>IF(Cálculos!B68&lt;DesiredRetirementAge,K68,NA())</f>
        <v>#N/A</v>
      </c>
      <c r="AE68" s="1" t="e">
        <f>IF(Cálculos!B68&gt;=(DesiredRetirementAge-1),K68,NA())</f>
        <v>#N/A</v>
      </c>
      <c r="AF68" s="1"/>
      <c r="AH68" s="1" t="e">
        <f t="shared" si="0"/>
        <v>#N/A</v>
      </c>
    </row>
    <row r="69" spans="2:34" x14ac:dyDescent="0.2">
      <c r="B69" t="e">
        <f>Idade</f>
        <v>#N/A</v>
      </c>
      <c r="C69" s="1" t="e">
        <f>Salário</f>
        <v>#N/A</v>
      </c>
      <c r="D69" s="1"/>
      <c r="E69" s="1"/>
      <c r="F69" s="1" t="e">
        <f>Saldo</f>
        <v>#N/A</v>
      </c>
      <c r="G69" s="1" t="e">
        <f>Juros</f>
        <v>#N/A</v>
      </c>
      <c r="H69" s="1" t="e">
        <f>PoupançaAnual</f>
        <v>#N/A</v>
      </c>
      <c r="I69" s="1" t="e">
        <f>RendaDeAposentadoriaDesejada</f>
        <v>#N/A</v>
      </c>
      <c r="J69" s="1" t="e">
        <f>RendaDePensão</f>
        <v>#N/A</v>
      </c>
      <c r="K69" s="1" t="e">
        <f>SaldoFinal</f>
        <v>#N/A</v>
      </c>
      <c r="N69" s="1" t="e">
        <f>Balance_Under</f>
        <v>#N/A</v>
      </c>
      <c r="O69" s="1" t="e">
        <f>Interest_Under</f>
        <v>#N/A</v>
      </c>
      <c r="P69" s="1" t="e">
        <f>YearlySavings_Under</f>
        <v>#N/A</v>
      </c>
      <c r="Q69" s="1" t="e">
        <f>RendaDeAposentadoriaDesejada</f>
        <v>#N/A</v>
      </c>
      <c r="R69" s="1" t="e">
        <f>PensionIncome_Under</f>
        <v>#N/A</v>
      </c>
      <c r="S69" s="1" t="e">
        <f>SaldoFinal</f>
        <v>#N/A</v>
      </c>
      <c r="V69" s="1" t="e">
        <f>Balance_Over</f>
        <v>#N/A</v>
      </c>
      <c r="W69" s="1" t="e">
        <f>Interest_Over</f>
        <v>#N/A</v>
      </c>
      <c r="X69" s="1" t="e">
        <f>AnualSavings_Over</f>
        <v>#N/A</v>
      </c>
      <c r="Y69" s="1" t="e">
        <f>RendaDeAposentadoriaDesejada</f>
        <v>#N/A</v>
      </c>
      <c r="Z69" s="1" t="e">
        <f>PensionIncome_Over</f>
        <v>#N/A</v>
      </c>
      <c r="AA69" s="1" t="e">
        <f>SaldoFinal</f>
        <v>#N/A</v>
      </c>
      <c r="AD69" s="1" t="e">
        <f>IF(Cálculos!B69&lt;DesiredRetirementAge,K69,NA())</f>
        <v>#N/A</v>
      </c>
      <c r="AE69" s="1" t="e">
        <f>IF(Cálculos!B69&gt;=(DesiredRetirementAge-1),K69,NA())</f>
        <v>#N/A</v>
      </c>
      <c r="AF69" s="1"/>
      <c r="AH69" s="1" t="e">
        <f t="shared" si="0"/>
        <v>#N/A</v>
      </c>
    </row>
    <row r="70" spans="2:34" x14ac:dyDescent="0.2">
      <c r="B70" t="e">
        <f>Idade</f>
        <v>#N/A</v>
      </c>
      <c r="C70" s="1" t="e">
        <f>Salário</f>
        <v>#N/A</v>
      </c>
      <c r="D70" s="1"/>
      <c r="E70" s="1"/>
      <c r="F70" s="1" t="e">
        <f>Saldo</f>
        <v>#N/A</v>
      </c>
      <c r="G70" s="1" t="e">
        <f>Juros</f>
        <v>#N/A</v>
      </c>
      <c r="H70" s="1" t="e">
        <f>PoupançaAnual</f>
        <v>#N/A</v>
      </c>
      <c r="I70" s="1" t="e">
        <f>RendaDeAposentadoriaDesejada</f>
        <v>#N/A</v>
      </c>
      <c r="J70" s="1" t="e">
        <f>RendaDePensão</f>
        <v>#N/A</v>
      </c>
      <c r="K70" s="1" t="e">
        <f>SaldoFinal</f>
        <v>#N/A</v>
      </c>
      <c r="N70" s="1" t="e">
        <f>Balance_Under</f>
        <v>#N/A</v>
      </c>
      <c r="O70" s="1" t="e">
        <f>Interest_Under</f>
        <v>#N/A</v>
      </c>
      <c r="P70" s="1" t="e">
        <f>YearlySavings_Under</f>
        <v>#N/A</v>
      </c>
      <c r="Q70" s="1" t="e">
        <f>RendaDeAposentadoriaDesejada</f>
        <v>#N/A</v>
      </c>
      <c r="R70" s="1" t="e">
        <f>PensionIncome_Under</f>
        <v>#N/A</v>
      </c>
      <c r="S70" s="1" t="e">
        <f>SaldoFinal</f>
        <v>#N/A</v>
      </c>
      <c r="V70" s="1" t="e">
        <f>Balance_Over</f>
        <v>#N/A</v>
      </c>
      <c r="W70" s="1" t="e">
        <f>Interest_Over</f>
        <v>#N/A</v>
      </c>
      <c r="X70" s="1" t="e">
        <f>AnualSavings_Over</f>
        <v>#N/A</v>
      </c>
      <c r="Y70" s="1" t="e">
        <f>RendaDeAposentadoriaDesejada</f>
        <v>#N/A</v>
      </c>
      <c r="Z70" s="1" t="e">
        <f>PensionIncome_Over</f>
        <v>#N/A</v>
      </c>
      <c r="AA70" s="1" t="e">
        <f>SaldoFinal</f>
        <v>#N/A</v>
      </c>
      <c r="AD70" s="1" t="e">
        <f>IF(Cálculos!B70&lt;DesiredRetirementAge,K70,NA())</f>
        <v>#N/A</v>
      </c>
      <c r="AE70" s="1" t="e">
        <f>IF(Cálculos!B70&gt;=(DesiredRetirementAge-1),K70,NA())</f>
        <v>#N/A</v>
      </c>
      <c r="AF70" s="1"/>
      <c r="AH70" s="1" t="e">
        <f t="shared" si="0"/>
        <v>#N/A</v>
      </c>
    </row>
    <row r="71" spans="2:34" x14ac:dyDescent="0.2">
      <c r="B71" t="e">
        <f>Idade</f>
        <v>#N/A</v>
      </c>
      <c r="C71" s="1" t="e">
        <f>Salário</f>
        <v>#N/A</v>
      </c>
      <c r="D71" s="1"/>
      <c r="E71" s="1"/>
      <c r="F71" s="1" t="e">
        <f>Saldo</f>
        <v>#N/A</v>
      </c>
      <c r="G71" s="1" t="e">
        <f>Juros</f>
        <v>#N/A</v>
      </c>
      <c r="H71" s="1" t="e">
        <f>PoupançaAnual</f>
        <v>#N/A</v>
      </c>
      <c r="I71" s="1" t="e">
        <f>RendaDeAposentadoriaDesejada</f>
        <v>#N/A</v>
      </c>
      <c r="J71" s="1" t="e">
        <f>RendaDePensão</f>
        <v>#N/A</v>
      </c>
      <c r="K71" s="1" t="e">
        <f>SaldoFinal</f>
        <v>#N/A</v>
      </c>
      <c r="N71" s="1" t="e">
        <f>Balance_Under</f>
        <v>#N/A</v>
      </c>
      <c r="O71" s="1" t="e">
        <f>Interest_Under</f>
        <v>#N/A</v>
      </c>
      <c r="P71" s="1" t="e">
        <f>YearlySavings_Under</f>
        <v>#N/A</v>
      </c>
      <c r="Q71" s="1" t="e">
        <f>RendaDeAposentadoriaDesejada</f>
        <v>#N/A</v>
      </c>
      <c r="R71" s="1" t="e">
        <f>PensionIncome_Under</f>
        <v>#N/A</v>
      </c>
      <c r="S71" s="1" t="e">
        <f>SaldoFinal</f>
        <v>#N/A</v>
      </c>
      <c r="V71" s="1" t="e">
        <f>Balance_Over</f>
        <v>#N/A</v>
      </c>
      <c r="W71" s="1" t="e">
        <f>Interest_Over</f>
        <v>#N/A</v>
      </c>
      <c r="X71" s="1" t="e">
        <f>AnualSavings_Over</f>
        <v>#N/A</v>
      </c>
      <c r="Y71" s="1" t="e">
        <f>RendaDeAposentadoriaDesejada</f>
        <v>#N/A</v>
      </c>
      <c r="Z71" s="1" t="e">
        <f>PensionIncome_Over</f>
        <v>#N/A</v>
      </c>
      <c r="AA71" s="1" t="e">
        <f>SaldoFinal</f>
        <v>#N/A</v>
      </c>
      <c r="AD71" s="1" t="e">
        <f>IF(Cálculos!B71&lt;DesiredRetirementAge,K71,NA())</f>
        <v>#N/A</v>
      </c>
      <c r="AE71" s="1" t="e">
        <f>IF(Cálculos!B71&gt;=(DesiredRetirementAge-1),K71,NA())</f>
        <v>#N/A</v>
      </c>
      <c r="AF71" s="1"/>
      <c r="AH71" s="1" t="e">
        <f t="shared" si="0"/>
        <v>#N/A</v>
      </c>
    </row>
    <row r="72" spans="2:34" x14ac:dyDescent="0.2">
      <c r="B72" t="e">
        <f>Idade</f>
        <v>#N/A</v>
      </c>
      <c r="C72" s="1" t="e">
        <f>Salário</f>
        <v>#N/A</v>
      </c>
      <c r="D72" s="1"/>
      <c r="E72" s="1"/>
      <c r="F72" s="1" t="e">
        <f>Saldo</f>
        <v>#N/A</v>
      </c>
      <c r="G72" s="1" t="e">
        <f>Juros</f>
        <v>#N/A</v>
      </c>
      <c r="H72" s="1" t="e">
        <f>PoupançaAnual</f>
        <v>#N/A</v>
      </c>
      <c r="I72" s="1" t="e">
        <f>RendaDeAposentadoriaDesejada</f>
        <v>#N/A</v>
      </c>
      <c r="J72" s="1" t="e">
        <f>RendaDePensão</f>
        <v>#N/A</v>
      </c>
      <c r="K72" s="1" t="e">
        <f>SaldoFinal</f>
        <v>#N/A</v>
      </c>
      <c r="N72" s="1" t="e">
        <f>Balance_Under</f>
        <v>#N/A</v>
      </c>
      <c r="O72" s="1" t="e">
        <f>Interest_Under</f>
        <v>#N/A</v>
      </c>
      <c r="P72" s="1" t="e">
        <f>YearlySavings_Under</f>
        <v>#N/A</v>
      </c>
      <c r="Q72" s="1" t="e">
        <f>RendaDeAposentadoriaDesejada</f>
        <v>#N/A</v>
      </c>
      <c r="R72" s="1" t="e">
        <f>PensionIncome_Under</f>
        <v>#N/A</v>
      </c>
      <c r="S72" s="1" t="e">
        <f>SaldoFinal</f>
        <v>#N/A</v>
      </c>
      <c r="V72" s="1" t="e">
        <f>Balance_Over</f>
        <v>#N/A</v>
      </c>
      <c r="W72" s="1" t="e">
        <f>Interest_Over</f>
        <v>#N/A</v>
      </c>
      <c r="X72" s="1" t="e">
        <f>AnualSavings_Over</f>
        <v>#N/A</v>
      </c>
      <c r="Y72" s="1" t="e">
        <f>RendaDeAposentadoriaDesejada</f>
        <v>#N/A</v>
      </c>
      <c r="Z72" s="1" t="e">
        <f>PensionIncome_Over</f>
        <v>#N/A</v>
      </c>
      <c r="AA72" s="1" t="e">
        <f>SaldoFinal</f>
        <v>#N/A</v>
      </c>
      <c r="AD72" s="1" t="e">
        <f>IF(Cálculos!B72&lt;DesiredRetirementAge,K72,NA())</f>
        <v>#N/A</v>
      </c>
      <c r="AE72" s="1" t="e">
        <f>IF(Cálculos!B72&gt;=(DesiredRetirementAge-1),K72,NA())</f>
        <v>#N/A</v>
      </c>
      <c r="AF72" s="1"/>
      <c r="AH72" s="1" t="e">
        <f t="shared" si="0"/>
        <v>#N/A</v>
      </c>
    </row>
    <row r="73" spans="2:34" x14ac:dyDescent="0.2">
      <c r="B73" t="e">
        <f>Idade</f>
        <v>#N/A</v>
      </c>
      <c r="C73" s="1" t="e">
        <f>Salário</f>
        <v>#N/A</v>
      </c>
      <c r="D73" s="1"/>
      <c r="E73" s="1"/>
      <c r="F73" s="1" t="e">
        <f>Saldo</f>
        <v>#N/A</v>
      </c>
      <c r="G73" s="1" t="e">
        <f>Juros</f>
        <v>#N/A</v>
      </c>
      <c r="H73" s="1" t="e">
        <f>PoupançaAnual</f>
        <v>#N/A</v>
      </c>
      <c r="I73" s="1" t="e">
        <f>RendaDeAposentadoriaDesejada</f>
        <v>#N/A</v>
      </c>
      <c r="J73" s="1" t="e">
        <f>RendaDePensão</f>
        <v>#N/A</v>
      </c>
      <c r="K73" s="1" t="e">
        <f>SaldoFinal</f>
        <v>#N/A</v>
      </c>
      <c r="N73" s="1" t="e">
        <f>Balance_Under</f>
        <v>#N/A</v>
      </c>
      <c r="O73" s="1" t="e">
        <f>Interest_Under</f>
        <v>#N/A</v>
      </c>
      <c r="P73" s="1" t="e">
        <f>YearlySavings_Under</f>
        <v>#N/A</v>
      </c>
      <c r="Q73" s="1" t="e">
        <f>RendaDeAposentadoriaDesejada</f>
        <v>#N/A</v>
      </c>
      <c r="R73" s="1" t="e">
        <f>PensionIncome_Under</f>
        <v>#N/A</v>
      </c>
      <c r="S73" s="1" t="e">
        <f>SaldoFinal</f>
        <v>#N/A</v>
      </c>
      <c r="V73" s="1" t="e">
        <f>Balance_Over</f>
        <v>#N/A</v>
      </c>
      <c r="W73" s="1" t="e">
        <f>Interest_Over</f>
        <v>#N/A</v>
      </c>
      <c r="X73" s="1" t="e">
        <f>AnualSavings_Over</f>
        <v>#N/A</v>
      </c>
      <c r="Y73" s="1" t="e">
        <f>RendaDeAposentadoriaDesejada</f>
        <v>#N/A</v>
      </c>
      <c r="Z73" s="1" t="e">
        <f>PensionIncome_Over</f>
        <v>#N/A</v>
      </c>
      <c r="AA73" s="1" t="e">
        <f>SaldoFinal</f>
        <v>#N/A</v>
      </c>
      <c r="AD73" s="1" t="e">
        <f>IF(Cálculos!B73&lt;DesiredRetirementAge,K73,NA())</f>
        <v>#N/A</v>
      </c>
      <c r="AE73" s="1" t="e">
        <f>IF(Cálculos!B73&gt;=(DesiredRetirementAge-1),K73,NA())</f>
        <v>#N/A</v>
      </c>
      <c r="AF73" s="1"/>
      <c r="AH73" s="1" t="e">
        <f t="shared" si="0"/>
        <v>#N/A</v>
      </c>
    </row>
    <row r="74" spans="2:34" x14ac:dyDescent="0.2">
      <c r="B74" t="e">
        <f>Idade</f>
        <v>#N/A</v>
      </c>
      <c r="C74" s="1" t="e">
        <f>Salário</f>
        <v>#N/A</v>
      </c>
      <c r="D74" s="1"/>
      <c r="E74" s="1"/>
      <c r="F74" s="1" t="e">
        <f>Saldo</f>
        <v>#N/A</v>
      </c>
      <c r="G74" s="1" t="e">
        <f>Juros</f>
        <v>#N/A</v>
      </c>
      <c r="H74" s="1" t="e">
        <f>PoupançaAnual</f>
        <v>#N/A</v>
      </c>
      <c r="I74" s="1" t="e">
        <f>RendaDeAposentadoriaDesejada</f>
        <v>#N/A</v>
      </c>
      <c r="J74" s="1" t="e">
        <f>RendaDePensão</f>
        <v>#N/A</v>
      </c>
      <c r="K74" s="1" t="e">
        <f>SaldoFinal</f>
        <v>#N/A</v>
      </c>
      <c r="N74" s="1" t="e">
        <f>Balance_Under</f>
        <v>#N/A</v>
      </c>
      <c r="O74" s="1" t="e">
        <f>Interest_Under</f>
        <v>#N/A</v>
      </c>
      <c r="P74" s="1" t="e">
        <f>YearlySavings_Under</f>
        <v>#N/A</v>
      </c>
      <c r="Q74" s="1" t="e">
        <f>RendaDeAposentadoriaDesejada</f>
        <v>#N/A</v>
      </c>
      <c r="R74" s="1" t="e">
        <f>PensionIncome_Under</f>
        <v>#N/A</v>
      </c>
      <c r="S74" s="1" t="e">
        <f>SaldoFinal</f>
        <v>#N/A</v>
      </c>
      <c r="V74" s="1" t="e">
        <f>Balance_Over</f>
        <v>#N/A</v>
      </c>
      <c r="W74" s="1" t="e">
        <f>Interest_Over</f>
        <v>#N/A</v>
      </c>
      <c r="X74" s="1" t="e">
        <f>AnualSavings_Over</f>
        <v>#N/A</v>
      </c>
      <c r="Y74" s="1" t="e">
        <f>RendaDeAposentadoriaDesejada</f>
        <v>#N/A</v>
      </c>
      <c r="Z74" s="1" t="e">
        <f>PensionIncome_Over</f>
        <v>#N/A</v>
      </c>
      <c r="AA74" s="1" t="e">
        <f>SaldoFinal</f>
        <v>#N/A</v>
      </c>
      <c r="AD74" s="1" t="e">
        <f>IF(Cálculos!B74&lt;DesiredRetirementAge,K74,NA())</f>
        <v>#N/A</v>
      </c>
      <c r="AE74" s="1" t="e">
        <f>IF(Cálculos!B74&gt;=(DesiredRetirementAge-1),K74,NA())</f>
        <v>#N/A</v>
      </c>
      <c r="AF74" s="1"/>
      <c r="AH74" s="1" t="e">
        <f t="shared" si="0"/>
        <v>#N/A</v>
      </c>
    </row>
    <row r="75" spans="2:34" x14ac:dyDescent="0.2">
      <c r="B75" t="e">
        <f>Idade</f>
        <v>#N/A</v>
      </c>
      <c r="C75" s="1" t="e">
        <f>Salário</f>
        <v>#N/A</v>
      </c>
      <c r="D75" s="1"/>
      <c r="E75" s="1"/>
      <c r="F75" s="1" t="e">
        <f>Saldo</f>
        <v>#N/A</v>
      </c>
      <c r="G75" s="1" t="e">
        <f>Juros</f>
        <v>#N/A</v>
      </c>
      <c r="H75" s="1" t="e">
        <f>PoupançaAnual</f>
        <v>#N/A</v>
      </c>
      <c r="I75" s="1" t="e">
        <f>RendaDeAposentadoriaDesejada</f>
        <v>#N/A</v>
      </c>
      <c r="J75" s="1" t="e">
        <f>RendaDePensão</f>
        <v>#N/A</v>
      </c>
      <c r="K75" s="1" t="e">
        <f>SaldoFinal</f>
        <v>#N/A</v>
      </c>
      <c r="N75" s="1" t="e">
        <f>Balance_Under</f>
        <v>#N/A</v>
      </c>
      <c r="O75" s="1" t="e">
        <f>Interest_Under</f>
        <v>#N/A</v>
      </c>
      <c r="P75" s="1" t="e">
        <f>YearlySavings_Under</f>
        <v>#N/A</v>
      </c>
      <c r="Q75" s="1" t="e">
        <f>RendaDeAposentadoriaDesejada</f>
        <v>#N/A</v>
      </c>
      <c r="R75" s="1" t="e">
        <f>PensionIncome_Under</f>
        <v>#N/A</v>
      </c>
      <c r="S75" s="1" t="e">
        <f>SaldoFinal</f>
        <v>#N/A</v>
      </c>
      <c r="V75" s="1" t="e">
        <f>Balance_Over</f>
        <v>#N/A</v>
      </c>
      <c r="W75" s="1" t="e">
        <f>Interest_Over</f>
        <v>#N/A</v>
      </c>
      <c r="X75" s="1" t="e">
        <f>AnualSavings_Over</f>
        <v>#N/A</v>
      </c>
      <c r="Y75" s="1" t="e">
        <f>RendaDeAposentadoriaDesejada</f>
        <v>#N/A</v>
      </c>
      <c r="Z75" s="1" t="e">
        <f>PensionIncome_Over</f>
        <v>#N/A</v>
      </c>
      <c r="AA75" s="1" t="e">
        <f>SaldoFinal</f>
        <v>#N/A</v>
      </c>
      <c r="AD75" s="1" t="e">
        <f>IF(Cálculos!B75&lt;DesiredRetirementAge,K75,NA())</f>
        <v>#N/A</v>
      </c>
      <c r="AE75" s="1" t="e">
        <f>IF(Cálculos!B75&gt;=(DesiredRetirementAge-1),K75,NA())</f>
        <v>#N/A</v>
      </c>
      <c r="AF75" s="1"/>
      <c r="AH75" s="1" t="e">
        <f t="shared" si="0"/>
        <v>#N/A</v>
      </c>
    </row>
    <row r="76" spans="2:34" x14ac:dyDescent="0.2">
      <c r="B76" t="e">
        <f>Idade</f>
        <v>#N/A</v>
      </c>
      <c r="C76" s="1" t="e">
        <f>Salário</f>
        <v>#N/A</v>
      </c>
      <c r="D76" s="1"/>
      <c r="E76" s="1"/>
      <c r="F76" s="1" t="e">
        <f>Saldo</f>
        <v>#N/A</v>
      </c>
      <c r="G76" s="1" t="e">
        <f>Juros</f>
        <v>#N/A</v>
      </c>
      <c r="H76" s="1" t="e">
        <f>PoupançaAnual</f>
        <v>#N/A</v>
      </c>
      <c r="I76" s="1" t="e">
        <f>RendaDeAposentadoriaDesejada</f>
        <v>#N/A</v>
      </c>
      <c r="J76" s="1" t="e">
        <f>RendaDePensão</f>
        <v>#N/A</v>
      </c>
      <c r="K76" s="1" t="e">
        <f>SaldoFinal</f>
        <v>#N/A</v>
      </c>
      <c r="N76" s="1" t="e">
        <f>Balance_Under</f>
        <v>#N/A</v>
      </c>
      <c r="O76" s="1" t="e">
        <f>Interest_Under</f>
        <v>#N/A</v>
      </c>
      <c r="P76" s="1" t="e">
        <f>YearlySavings_Under</f>
        <v>#N/A</v>
      </c>
      <c r="Q76" s="1" t="e">
        <f>RendaDeAposentadoriaDesejada</f>
        <v>#N/A</v>
      </c>
      <c r="R76" s="1" t="e">
        <f>PensionIncome_Under</f>
        <v>#N/A</v>
      </c>
      <c r="S76" s="1" t="e">
        <f>SaldoFinal</f>
        <v>#N/A</v>
      </c>
      <c r="V76" s="1" t="e">
        <f>Balance_Over</f>
        <v>#N/A</v>
      </c>
      <c r="W76" s="1" t="e">
        <f>Interest_Over</f>
        <v>#N/A</v>
      </c>
      <c r="X76" s="1" t="e">
        <f>AnualSavings_Over</f>
        <v>#N/A</v>
      </c>
      <c r="Y76" s="1" t="e">
        <f>RendaDeAposentadoriaDesejada</f>
        <v>#N/A</v>
      </c>
      <c r="Z76" s="1" t="e">
        <f>PensionIncome_Over</f>
        <v>#N/A</v>
      </c>
      <c r="AA76" s="1" t="e">
        <f>SaldoFinal</f>
        <v>#N/A</v>
      </c>
      <c r="AD76" s="1" t="e">
        <f>IF(Cálculos!B76&lt;DesiredRetirementAge,K76,NA())</f>
        <v>#N/A</v>
      </c>
      <c r="AE76" s="1" t="e">
        <f>IF(Cálculos!B76&gt;=(DesiredRetirementAge-1),K76,NA())</f>
        <v>#N/A</v>
      </c>
      <c r="AF76" s="1"/>
      <c r="AH76" s="1" t="e">
        <f t="shared" si="0"/>
        <v>#N/A</v>
      </c>
    </row>
    <row r="77" spans="2:34" x14ac:dyDescent="0.2">
      <c r="B77" t="e">
        <f>Idade</f>
        <v>#N/A</v>
      </c>
      <c r="C77" s="1" t="e">
        <f>Salário</f>
        <v>#N/A</v>
      </c>
      <c r="D77" s="1"/>
      <c r="E77" s="1"/>
      <c r="F77" s="1" t="e">
        <f>Saldo</f>
        <v>#N/A</v>
      </c>
      <c r="G77" s="1" t="e">
        <f>Juros</f>
        <v>#N/A</v>
      </c>
      <c r="H77" s="1" t="e">
        <f>PoupançaAnual</f>
        <v>#N/A</v>
      </c>
      <c r="I77" s="1" t="e">
        <f>RendaDeAposentadoriaDesejada</f>
        <v>#N/A</v>
      </c>
      <c r="J77" s="1" t="e">
        <f>RendaDePensão</f>
        <v>#N/A</v>
      </c>
      <c r="K77" s="1" t="e">
        <f>SaldoFinal</f>
        <v>#N/A</v>
      </c>
      <c r="N77" s="1" t="e">
        <f>Balance_Under</f>
        <v>#N/A</v>
      </c>
      <c r="O77" s="1" t="e">
        <f>Interest_Under</f>
        <v>#N/A</v>
      </c>
      <c r="P77" s="1" t="e">
        <f>YearlySavings_Under</f>
        <v>#N/A</v>
      </c>
      <c r="Q77" s="1" t="e">
        <f>RendaDeAposentadoriaDesejada</f>
        <v>#N/A</v>
      </c>
      <c r="R77" s="1" t="e">
        <f>PensionIncome_Under</f>
        <v>#N/A</v>
      </c>
      <c r="S77" s="1" t="e">
        <f>SaldoFinal</f>
        <v>#N/A</v>
      </c>
      <c r="V77" s="1" t="e">
        <f>Balance_Over</f>
        <v>#N/A</v>
      </c>
      <c r="W77" s="1" t="e">
        <f>Interest_Over</f>
        <v>#N/A</v>
      </c>
      <c r="X77" s="1" t="e">
        <f>AnualSavings_Over</f>
        <v>#N/A</v>
      </c>
      <c r="Y77" s="1" t="e">
        <f>RendaDeAposentadoriaDesejada</f>
        <v>#N/A</v>
      </c>
      <c r="Z77" s="1" t="e">
        <f>PensionIncome_Over</f>
        <v>#N/A</v>
      </c>
      <c r="AA77" s="1" t="e">
        <f>SaldoFinal</f>
        <v>#N/A</v>
      </c>
      <c r="AD77" s="1" t="e">
        <f>IF(Cálculos!B77&lt;DesiredRetirementAge,K77,NA())</f>
        <v>#N/A</v>
      </c>
      <c r="AE77" s="1" t="e">
        <f>IF(Cálculos!B77&gt;=(DesiredRetirementAge-1),K77,NA())</f>
        <v>#N/A</v>
      </c>
      <c r="AF77" s="1"/>
      <c r="AH77" s="1" t="e">
        <f t="shared" si="0"/>
        <v>#N/A</v>
      </c>
    </row>
    <row r="78" spans="2:34" x14ac:dyDescent="0.2">
      <c r="B78" t="e">
        <f>Idade</f>
        <v>#N/A</v>
      </c>
      <c r="C78" s="1" t="e">
        <f>Salário</f>
        <v>#N/A</v>
      </c>
      <c r="D78" s="1"/>
      <c r="E78" s="1"/>
      <c r="F78" s="1" t="e">
        <f>Saldo</f>
        <v>#N/A</v>
      </c>
      <c r="G78" s="1" t="e">
        <f>Juros</f>
        <v>#N/A</v>
      </c>
      <c r="H78" s="1" t="e">
        <f>PoupançaAnual</f>
        <v>#N/A</v>
      </c>
      <c r="I78" s="1" t="e">
        <f>RendaDeAposentadoriaDesejada</f>
        <v>#N/A</v>
      </c>
      <c r="J78" s="1" t="e">
        <f>RendaDePensão</f>
        <v>#N/A</v>
      </c>
      <c r="K78" s="1" t="e">
        <f>SaldoFinal</f>
        <v>#N/A</v>
      </c>
      <c r="N78" s="1" t="e">
        <f>Balance_Under</f>
        <v>#N/A</v>
      </c>
      <c r="O78" s="1" t="e">
        <f>Interest_Under</f>
        <v>#N/A</v>
      </c>
      <c r="P78" s="1" t="e">
        <f>YearlySavings_Under</f>
        <v>#N/A</v>
      </c>
      <c r="Q78" s="1" t="e">
        <f>RendaDeAposentadoriaDesejada</f>
        <v>#N/A</v>
      </c>
      <c r="R78" s="1" t="e">
        <f>PensionIncome_Under</f>
        <v>#N/A</v>
      </c>
      <c r="S78" s="1" t="e">
        <f>SaldoFinal</f>
        <v>#N/A</v>
      </c>
      <c r="V78" s="1" t="e">
        <f>Balance_Over</f>
        <v>#N/A</v>
      </c>
      <c r="W78" s="1" t="e">
        <f>Interest_Over</f>
        <v>#N/A</v>
      </c>
      <c r="X78" s="1" t="e">
        <f>AnualSavings_Over</f>
        <v>#N/A</v>
      </c>
      <c r="Y78" s="1" t="e">
        <f>RendaDeAposentadoriaDesejada</f>
        <v>#N/A</v>
      </c>
      <c r="Z78" s="1" t="e">
        <f>PensionIncome_Over</f>
        <v>#N/A</v>
      </c>
      <c r="AA78" s="1" t="e">
        <f>SaldoFinal</f>
        <v>#N/A</v>
      </c>
      <c r="AD78" s="1" t="e">
        <f>IF(Cálculos!B78&lt;DesiredRetirementAge,K78,NA())</f>
        <v>#N/A</v>
      </c>
      <c r="AE78" s="1" t="e">
        <f>IF(Cálculos!B78&gt;=(DesiredRetirementAge-1),K78,NA())</f>
        <v>#N/A</v>
      </c>
      <c r="AF78" s="1"/>
      <c r="AH78" s="1" t="e">
        <f t="shared" si="0"/>
        <v>#N/A</v>
      </c>
    </row>
    <row r="79" spans="2:34" x14ac:dyDescent="0.2">
      <c r="B79" t="e">
        <f>Idade</f>
        <v>#N/A</v>
      </c>
      <c r="C79" s="1" t="e">
        <f>Salário</f>
        <v>#N/A</v>
      </c>
      <c r="D79" s="1"/>
      <c r="E79" s="1"/>
      <c r="F79" s="1" t="e">
        <f>Saldo</f>
        <v>#N/A</v>
      </c>
      <c r="G79" s="1" t="e">
        <f>Juros</f>
        <v>#N/A</v>
      </c>
      <c r="H79" s="1" t="e">
        <f>PoupançaAnual</f>
        <v>#N/A</v>
      </c>
      <c r="I79" s="1" t="e">
        <f>RendaDeAposentadoriaDesejada</f>
        <v>#N/A</v>
      </c>
      <c r="J79" s="1" t="e">
        <f>RendaDePensão</f>
        <v>#N/A</v>
      </c>
      <c r="K79" s="1" t="e">
        <f>SaldoFinal</f>
        <v>#N/A</v>
      </c>
      <c r="N79" s="1" t="e">
        <f>Balance_Under</f>
        <v>#N/A</v>
      </c>
      <c r="O79" s="1" t="e">
        <f>Interest_Under</f>
        <v>#N/A</v>
      </c>
      <c r="P79" s="1" t="e">
        <f>YearlySavings_Under</f>
        <v>#N/A</v>
      </c>
      <c r="Q79" s="1" t="e">
        <f>RendaDeAposentadoriaDesejada</f>
        <v>#N/A</v>
      </c>
      <c r="R79" s="1" t="e">
        <f>PensionIncome_Under</f>
        <v>#N/A</v>
      </c>
      <c r="S79" s="1" t="e">
        <f>SaldoFinal</f>
        <v>#N/A</v>
      </c>
      <c r="V79" s="1" t="e">
        <f>Balance_Over</f>
        <v>#N/A</v>
      </c>
      <c r="W79" s="1" t="e">
        <f>Interest_Over</f>
        <v>#N/A</v>
      </c>
      <c r="X79" s="1" t="e">
        <f>AnualSavings_Over</f>
        <v>#N/A</v>
      </c>
      <c r="Y79" s="1" t="e">
        <f>RendaDeAposentadoriaDesejada</f>
        <v>#N/A</v>
      </c>
      <c r="Z79" s="1" t="e">
        <f>PensionIncome_Over</f>
        <v>#N/A</v>
      </c>
      <c r="AA79" s="1" t="e">
        <f>SaldoFinal</f>
        <v>#N/A</v>
      </c>
      <c r="AD79" s="1" t="e">
        <f>IF(Cálculos!B79&lt;DesiredRetirementAge,K79,NA())</f>
        <v>#N/A</v>
      </c>
      <c r="AE79" s="1" t="e">
        <f>IF(Cálculos!B79&gt;=(DesiredRetirementAge-1),K79,NA())</f>
        <v>#N/A</v>
      </c>
      <c r="AF79" s="1"/>
      <c r="AH79" s="1" t="e">
        <f t="shared" si="0"/>
        <v>#N/A</v>
      </c>
    </row>
    <row r="80" spans="2:34" x14ac:dyDescent="0.2">
      <c r="B80" t="e">
        <f>Idade</f>
        <v>#N/A</v>
      </c>
      <c r="C80" s="1" t="e">
        <f>Salário</f>
        <v>#N/A</v>
      </c>
      <c r="D80" s="1"/>
      <c r="E80" s="1"/>
      <c r="F80" s="1" t="e">
        <f>Saldo</f>
        <v>#N/A</v>
      </c>
      <c r="G80" s="1" t="e">
        <f>Juros</f>
        <v>#N/A</v>
      </c>
      <c r="H80" s="1" t="e">
        <f>PoupançaAnual</f>
        <v>#N/A</v>
      </c>
      <c r="I80" s="1" t="e">
        <f>RendaDeAposentadoriaDesejada</f>
        <v>#N/A</v>
      </c>
      <c r="J80" s="1" t="e">
        <f>RendaDePensão</f>
        <v>#N/A</v>
      </c>
      <c r="K80" s="1" t="e">
        <f>SaldoFinal</f>
        <v>#N/A</v>
      </c>
      <c r="N80" s="1" t="e">
        <f>Balance_Under</f>
        <v>#N/A</v>
      </c>
      <c r="O80" s="1" t="e">
        <f>Interest_Under</f>
        <v>#N/A</v>
      </c>
      <c r="P80" s="1" t="e">
        <f>YearlySavings_Under</f>
        <v>#N/A</v>
      </c>
      <c r="Q80" s="1" t="e">
        <f>RendaDeAposentadoriaDesejada</f>
        <v>#N/A</v>
      </c>
      <c r="R80" s="1" t="e">
        <f>PensionIncome_Under</f>
        <v>#N/A</v>
      </c>
      <c r="S80" s="1" t="e">
        <f>SaldoFinal</f>
        <v>#N/A</v>
      </c>
      <c r="V80" s="1" t="e">
        <f>Balance_Over</f>
        <v>#N/A</v>
      </c>
      <c r="W80" s="1" t="e">
        <f>Interest_Over</f>
        <v>#N/A</v>
      </c>
      <c r="X80" s="1" t="e">
        <f>AnualSavings_Over</f>
        <v>#N/A</v>
      </c>
      <c r="Y80" s="1" t="e">
        <f>RendaDeAposentadoriaDesejada</f>
        <v>#N/A</v>
      </c>
      <c r="Z80" s="1" t="e">
        <f>PensionIncome_Over</f>
        <v>#N/A</v>
      </c>
      <c r="AA80" s="1" t="e">
        <f>SaldoFinal</f>
        <v>#N/A</v>
      </c>
      <c r="AD80" s="1" t="e">
        <f>IF(Cálculos!B80&lt;DesiredRetirementAge,K80,NA())</f>
        <v>#N/A</v>
      </c>
      <c r="AE80" s="1" t="e">
        <f>IF(Cálculos!B80&gt;=(DesiredRetirementAge-1),K80,NA())</f>
        <v>#N/A</v>
      </c>
      <c r="AF80" s="1"/>
      <c r="AH80" s="1" t="e">
        <f t="shared" ref="AH80:AH114" si="1">AA80-S80</f>
        <v>#N/A</v>
      </c>
    </row>
    <row r="81" spans="2:34" x14ac:dyDescent="0.2">
      <c r="B81" t="e">
        <f>Idade</f>
        <v>#N/A</v>
      </c>
      <c r="C81" s="1" t="e">
        <f>Salário</f>
        <v>#N/A</v>
      </c>
      <c r="D81" s="1"/>
      <c r="E81" s="1"/>
      <c r="F81" s="1" t="e">
        <f>Saldo</f>
        <v>#N/A</v>
      </c>
      <c r="G81" s="1" t="e">
        <f>Juros</f>
        <v>#N/A</v>
      </c>
      <c r="H81" s="1" t="e">
        <f>PoupançaAnual</f>
        <v>#N/A</v>
      </c>
      <c r="I81" s="1" t="e">
        <f>RendaDeAposentadoriaDesejada</f>
        <v>#N/A</v>
      </c>
      <c r="J81" s="1" t="e">
        <f>RendaDePensão</f>
        <v>#N/A</v>
      </c>
      <c r="K81" s="1" t="e">
        <f>SaldoFinal</f>
        <v>#N/A</v>
      </c>
      <c r="N81" s="1" t="e">
        <f>Balance_Under</f>
        <v>#N/A</v>
      </c>
      <c r="O81" s="1" t="e">
        <f>Interest_Under</f>
        <v>#N/A</v>
      </c>
      <c r="P81" s="1" t="e">
        <f>YearlySavings_Under</f>
        <v>#N/A</v>
      </c>
      <c r="Q81" s="1" t="e">
        <f>RendaDeAposentadoriaDesejada</f>
        <v>#N/A</v>
      </c>
      <c r="R81" s="1" t="e">
        <f>PensionIncome_Under</f>
        <v>#N/A</v>
      </c>
      <c r="S81" s="1" t="e">
        <f>SaldoFinal</f>
        <v>#N/A</v>
      </c>
      <c r="V81" s="1" t="e">
        <f>Balance_Over</f>
        <v>#N/A</v>
      </c>
      <c r="W81" s="1" t="e">
        <f>Interest_Over</f>
        <v>#N/A</v>
      </c>
      <c r="X81" s="1" t="e">
        <f>AnualSavings_Over</f>
        <v>#N/A</v>
      </c>
      <c r="Y81" s="1" t="e">
        <f>RendaDeAposentadoriaDesejada</f>
        <v>#N/A</v>
      </c>
      <c r="Z81" s="1" t="e">
        <f>PensionIncome_Over</f>
        <v>#N/A</v>
      </c>
      <c r="AA81" s="1" t="e">
        <f>SaldoFinal</f>
        <v>#N/A</v>
      </c>
      <c r="AD81" s="1" t="e">
        <f>IF(Cálculos!B81&lt;DesiredRetirementAge,K81,NA())</f>
        <v>#N/A</v>
      </c>
      <c r="AE81" s="1" t="e">
        <f>IF(Cálculos!B81&gt;=(DesiredRetirementAge-1),K81,NA())</f>
        <v>#N/A</v>
      </c>
      <c r="AF81" s="1"/>
      <c r="AH81" s="1" t="e">
        <f t="shared" si="1"/>
        <v>#N/A</v>
      </c>
    </row>
    <row r="82" spans="2:34" x14ac:dyDescent="0.2">
      <c r="B82" t="e">
        <f>Idade</f>
        <v>#N/A</v>
      </c>
      <c r="C82" s="1" t="e">
        <f>Salário</f>
        <v>#N/A</v>
      </c>
      <c r="D82" s="1"/>
      <c r="E82" s="1"/>
      <c r="F82" s="1" t="e">
        <f>Saldo</f>
        <v>#N/A</v>
      </c>
      <c r="G82" s="1" t="e">
        <f>Juros</f>
        <v>#N/A</v>
      </c>
      <c r="H82" s="1" t="e">
        <f>PoupançaAnual</f>
        <v>#N/A</v>
      </c>
      <c r="I82" s="1" t="e">
        <f>RendaDeAposentadoriaDesejada</f>
        <v>#N/A</v>
      </c>
      <c r="J82" s="1" t="e">
        <f>RendaDePensão</f>
        <v>#N/A</v>
      </c>
      <c r="K82" s="1" t="e">
        <f>SaldoFinal</f>
        <v>#N/A</v>
      </c>
      <c r="N82" s="1" t="e">
        <f>Balance_Under</f>
        <v>#N/A</v>
      </c>
      <c r="O82" s="1" t="e">
        <f>Interest_Under</f>
        <v>#N/A</v>
      </c>
      <c r="P82" s="1" t="e">
        <f>YearlySavings_Under</f>
        <v>#N/A</v>
      </c>
      <c r="Q82" s="1" t="e">
        <f>RendaDeAposentadoriaDesejada</f>
        <v>#N/A</v>
      </c>
      <c r="R82" s="1" t="e">
        <f>PensionIncome_Under</f>
        <v>#N/A</v>
      </c>
      <c r="S82" s="1" t="e">
        <f>SaldoFinal</f>
        <v>#N/A</v>
      </c>
      <c r="V82" s="1" t="e">
        <f>Balance_Over</f>
        <v>#N/A</v>
      </c>
      <c r="W82" s="1" t="e">
        <f>Interest_Over</f>
        <v>#N/A</v>
      </c>
      <c r="X82" s="1" t="e">
        <f>AnualSavings_Over</f>
        <v>#N/A</v>
      </c>
      <c r="Y82" s="1" t="e">
        <f>RendaDeAposentadoriaDesejada</f>
        <v>#N/A</v>
      </c>
      <c r="Z82" s="1" t="e">
        <f>PensionIncome_Over</f>
        <v>#N/A</v>
      </c>
      <c r="AA82" s="1" t="e">
        <f>SaldoFinal</f>
        <v>#N/A</v>
      </c>
      <c r="AD82" s="1" t="e">
        <f>IF(Cálculos!B82&lt;DesiredRetirementAge,K82,NA())</f>
        <v>#N/A</v>
      </c>
      <c r="AE82" s="1" t="e">
        <f>IF(Cálculos!B82&gt;=(DesiredRetirementAge-1),K82,NA())</f>
        <v>#N/A</v>
      </c>
      <c r="AF82" s="1"/>
      <c r="AH82" s="1" t="e">
        <f t="shared" si="1"/>
        <v>#N/A</v>
      </c>
    </row>
    <row r="83" spans="2:34" x14ac:dyDescent="0.2">
      <c r="B83" t="e">
        <f>Idade</f>
        <v>#N/A</v>
      </c>
      <c r="C83" s="1" t="e">
        <f>Salário</f>
        <v>#N/A</v>
      </c>
      <c r="D83" s="1"/>
      <c r="E83" s="1"/>
      <c r="F83" s="1" t="e">
        <f>Saldo</f>
        <v>#N/A</v>
      </c>
      <c r="G83" s="1" t="e">
        <f>Juros</f>
        <v>#N/A</v>
      </c>
      <c r="H83" s="1" t="e">
        <f>PoupançaAnual</f>
        <v>#N/A</v>
      </c>
      <c r="I83" s="1" t="e">
        <f>RendaDeAposentadoriaDesejada</f>
        <v>#N/A</v>
      </c>
      <c r="J83" s="1" t="e">
        <f>RendaDePensão</f>
        <v>#N/A</v>
      </c>
      <c r="K83" s="1" t="e">
        <f>SaldoFinal</f>
        <v>#N/A</v>
      </c>
      <c r="N83" s="1" t="e">
        <f>Balance_Under</f>
        <v>#N/A</v>
      </c>
      <c r="O83" s="1" t="e">
        <f>Interest_Under</f>
        <v>#N/A</v>
      </c>
      <c r="P83" s="1" t="e">
        <f>YearlySavings_Under</f>
        <v>#N/A</v>
      </c>
      <c r="Q83" s="1" t="e">
        <f>RendaDeAposentadoriaDesejada</f>
        <v>#N/A</v>
      </c>
      <c r="R83" s="1" t="e">
        <f>PensionIncome_Under</f>
        <v>#N/A</v>
      </c>
      <c r="S83" s="1" t="e">
        <f>SaldoFinal</f>
        <v>#N/A</v>
      </c>
      <c r="V83" s="1" t="e">
        <f>Balance_Over</f>
        <v>#N/A</v>
      </c>
      <c r="W83" s="1" t="e">
        <f>Interest_Over</f>
        <v>#N/A</v>
      </c>
      <c r="X83" s="1" t="e">
        <f>AnualSavings_Over</f>
        <v>#N/A</v>
      </c>
      <c r="Y83" s="1" t="e">
        <f>RendaDeAposentadoriaDesejada</f>
        <v>#N/A</v>
      </c>
      <c r="Z83" s="1" t="e">
        <f>PensionIncome_Over</f>
        <v>#N/A</v>
      </c>
      <c r="AA83" s="1" t="e">
        <f>SaldoFinal</f>
        <v>#N/A</v>
      </c>
      <c r="AD83" s="1" t="e">
        <f>IF(Cálculos!B83&lt;DesiredRetirementAge,K83,NA())</f>
        <v>#N/A</v>
      </c>
      <c r="AE83" s="1" t="e">
        <f>IF(Cálculos!B83&gt;=(DesiredRetirementAge-1),K83,NA())</f>
        <v>#N/A</v>
      </c>
      <c r="AF83" s="1"/>
      <c r="AH83" s="1" t="e">
        <f t="shared" si="1"/>
        <v>#N/A</v>
      </c>
    </row>
    <row r="84" spans="2:34" x14ac:dyDescent="0.2">
      <c r="B84" t="e">
        <f>Idade</f>
        <v>#N/A</v>
      </c>
      <c r="C84" s="1" t="e">
        <f>Salário</f>
        <v>#N/A</v>
      </c>
      <c r="D84" s="1"/>
      <c r="E84" s="1"/>
      <c r="F84" s="1" t="e">
        <f>Saldo</f>
        <v>#N/A</v>
      </c>
      <c r="G84" s="1" t="e">
        <f>Juros</f>
        <v>#N/A</v>
      </c>
      <c r="H84" s="1" t="e">
        <f>PoupançaAnual</f>
        <v>#N/A</v>
      </c>
      <c r="I84" s="1" t="e">
        <f>RendaDeAposentadoriaDesejada</f>
        <v>#N/A</v>
      </c>
      <c r="J84" s="1" t="e">
        <f>RendaDePensão</f>
        <v>#N/A</v>
      </c>
      <c r="K84" s="1" t="e">
        <f>SaldoFinal</f>
        <v>#N/A</v>
      </c>
      <c r="N84" s="1" t="e">
        <f>Balance_Under</f>
        <v>#N/A</v>
      </c>
      <c r="O84" s="1" t="e">
        <f>Interest_Under</f>
        <v>#N/A</v>
      </c>
      <c r="P84" s="1" t="e">
        <f>YearlySavings_Under</f>
        <v>#N/A</v>
      </c>
      <c r="Q84" s="1" t="e">
        <f>RendaDeAposentadoriaDesejada</f>
        <v>#N/A</v>
      </c>
      <c r="R84" s="1" t="e">
        <f>PensionIncome_Under</f>
        <v>#N/A</v>
      </c>
      <c r="S84" s="1" t="e">
        <f>SaldoFinal</f>
        <v>#N/A</v>
      </c>
      <c r="V84" s="1" t="e">
        <f>Balance_Over</f>
        <v>#N/A</v>
      </c>
      <c r="W84" s="1" t="e">
        <f>Interest_Over</f>
        <v>#N/A</v>
      </c>
      <c r="X84" s="1" t="e">
        <f>AnualSavings_Over</f>
        <v>#N/A</v>
      </c>
      <c r="Y84" s="1" t="e">
        <f>RendaDeAposentadoriaDesejada</f>
        <v>#N/A</v>
      </c>
      <c r="Z84" s="1" t="e">
        <f>PensionIncome_Over</f>
        <v>#N/A</v>
      </c>
      <c r="AA84" s="1" t="e">
        <f>SaldoFinal</f>
        <v>#N/A</v>
      </c>
      <c r="AD84" s="1" t="e">
        <f>IF(Cálculos!B84&lt;DesiredRetirementAge,K84,NA())</f>
        <v>#N/A</v>
      </c>
      <c r="AE84" s="1" t="e">
        <f>IF(Cálculos!B84&gt;=(DesiredRetirementAge-1),K84,NA())</f>
        <v>#N/A</v>
      </c>
      <c r="AF84" s="1"/>
      <c r="AH84" s="1" t="e">
        <f t="shared" si="1"/>
        <v>#N/A</v>
      </c>
    </row>
    <row r="85" spans="2:34" x14ac:dyDescent="0.2">
      <c r="B85" t="e">
        <f>Idade</f>
        <v>#N/A</v>
      </c>
      <c r="C85" s="1" t="e">
        <f>Salário</f>
        <v>#N/A</v>
      </c>
      <c r="D85" s="1"/>
      <c r="E85" s="1"/>
      <c r="F85" s="1" t="e">
        <f>Saldo</f>
        <v>#N/A</v>
      </c>
      <c r="G85" s="1" t="e">
        <f>Juros</f>
        <v>#N/A</v>
      </c>
      <c r="H85" s="1" t="e">
        <f>PoupançaAnual</f>
        <v>#N/A</v>
      </c>
      <c r="I85" s="1" t="e">
        <f>RendaDeAposentadoriaDesejada</f>
        <v>#N/A</v>
      </c>
      <c r="J85" s="1" t="e">
        <f>RendaDePensão</f>
        <v>#N/A</v>
      </c>
      <c r="K85" s="1" t="e">
        <f>SaldoFinal</f>
        <v>#N/A</v>
      </c>
      <c r="N85" s="1" t="e">
        <f>Balance_Under</f>
        <v>#N/A</v>
      </c>
      <c r="O85" s="1" t="e">
        <f>Interest_Under</f>
        <v>#N/A</v>
      </c>
      <c r="P85" s="1" t="e">
        <f>YearlySavings_Under</f>
        <v>#N/A</v>
      </c>
      <c r="Q85" s="1" t="e">
        <f>RendaDeAposentadoriaDesejada</f>
        <v>#N/A</v>
      </c>
      <c r="R85" s="1" t="e">
        <f>PensionIncome_Under</f>
        <v>#N/A</v>
      </c>
      <c r="S85" s="1" t="e">
        <f>SaldoFinal</f>
        <v>#N/A</v>
      </c>
      <c r="V85" s="1" t="e">
        <f>Balance_Over</f>
        <v>#N/A</v>
      </c>
      <c r="W85" s="1" t="e">
        <f>Interest_Over</f>
        <v>#N/A</v>
      </c>
      <c r="X85" s="1" t="e">
        <f>AnualSavings_Over</f>
        <v>#N/A</v>
      </c>
      <c r="Y85" s="1" t="e">
        <f>RendaDeAposentadoriaDesejada</f>
        <v>#N/A</v>
      </c>
      <c r="Z85" s="1" t="e">
        <f>PensionIncome_Over</f>
        <v>#N/A</v>
      </c>
      <c r="AA85" s="1" t="e">
        <f>SaldoFinal</f>
        <v>#N/A</v>
      </c>
      <c r="AD85" s="1" t="e">
        <f>IF(Cálculos!B85&lt;DesiredRetirementAge,K85,NA())</f>
        <v>#N/A</v>
      </c>
      <c r="AE85" s="1" t="e">
        <f>IF(Cálculos!B85&gt;=(DesiredRetirementAge-1),K85,NA())</f>
        <v>#N/A</v>
      </c>
      <c r="AF85" s="1"/>
      <c r="AH85" s="1" t="e">
        <f t="shared" si="1"/>
        <v>#N/A</v>
      </c>
    </row>
    <row r="86" spans="2:34" x14ac:dyDescent="0.2">
      <c r="B86" t="e">
        <f>Idade</f>
        <v>#N/A</v>
      </c>
      <c r="C86" s="1" t="e">
        <f>Salário</f>
        <v>#N/A</v>
      </c>
      <c r="D86" s="1"/>
      <c r="E86" s="1"/>
      <c r="F86" s="1" t="e">
        <f>Saldo</f>
        <v>#N/A</v>
      </c>
      <c r="G86" s="1" t="e">
        <f>Juros</f>
        <v>#N/A</v>
      </c>
      <c r="H86" s="1" t="e">
        <f>PoupançaAnual</f>
        <v>#N/A</v>
      </c>
      <c r="I86" s="1" t="e">
        <f>RendaDeAposentadoriaDesejada</f>
        <v>#N/A</v>
      </c>
      <c r="J86" s="1" t="e">
        <f>RendaDePensão</f>
        <v>#N/A</v>
      </c>
      <c r="K86" s="1" t="e">
        <f>SaldoFinal</f>
        <v>#N/A</v>
      </c>
      <c r="N86" s="1" t="e">
        <f>Balance_Under</f>
        <v>#N/A</v>
      </c>
      <c r="O86" s="1" t="e">
        <f>Interest_Under</f>
        <v>#N/A</v>
      </c>
      <c r="P86" s="1" t="e">
        <f>YearlySavings_Under</f>
        <v>#N/A</v>
      </c>
      <c r="Q86" s="1" t="e">
        <f>RendaDeAposentadoriaDesejada</f>
        <v>#N/A</v>
      </c>
      <c r="R86" s="1" t="e">
        <f>PensionIncome_Under</f>
        <v>#N/A</v>
      </c>
      <c r="S86" s="1" t="e">
        <f>SaldoFinal</f>
        <v>#N/A</v>
      </c>
      <c r="V86" s="1" t="e">
        <f>Balance_Over</f>
        <v>#N/A</v>
      </c>
      <c r="W86" s="1" t="e">
        <f>Interest_Over</f>
        <v>#N/A</v>
      </c>
      <c r="X86" s="1" t="e">
        <f>AnualSavings_Over</f>
        <v>#N/A</v>
      </c>
      <c r="Y86" s="1" t="e">
        <f>RendaDeAposentadoriaDesejada</f>
        <v>#N/A</v>
      </c>
      <c r="Z86" s="1" t="e">
        <f>PensionIncome_Over</f>
        <v>#N/A</v>
      </c>
      <c r="AA86" s="1" t="e">
        <f>SaldoFinal</f>
        <v>#N/A</v>
      </c>
      <c r="AD86" s="1" t="e">
        <f>IF(Cálculos!B86&lt;DesiredRetirementAge,K86,NA())</f>
        <v>#N/A</v>
      </c>
      <c r="AE86" s="1" t="e">
        <f>IF(Cálculos!B86&gt;=(DesiredRetirementAge-1),K86,NA())</f>
        <v>#N/A</v>
      </c>
      <c r="AF86" s="1"/>
      <c r="AH86" s="1" t="e">
        <f t="shared" si="1"/>
        <v>#N/A</v>
      </c>
    </row>
    <row r="87" spans="2:34" x14ac:dyDescent="0.2">
      <c r="B87" t="e">
        <f>Idade</f>
        <v>#N/A</v>
      </c>
      <c r="C87" s="1" t="e">
        <f>Salário</f>
        <v>#N/A</v>
      </c>
      <c r="D87" s="1"/>
      <c r="E87" s="1"/>
      <c r="F87" s="1" t="e">
        <f>Saldo</f>
        <v>#N/A</v>
      </c>
      <c r="G87" s="1" t="e">
        <f>Juros</f>
        <v>#N/A</v>
      </c>
      <c r="H87" s="1" t="e">
        <f>PoupançaAnual</f>
        <v>#N/A</v>
      </c>
      <c r="I87" s="1" t="e">
        <f>RendaDeAposentadoriaDesejada</f>
        <v>#N/A</v>
      </c>
      <c r="J87" s="1" t="e">
        <f>RendaDePensão</f>
        <v>#N/A</v>
      </c>
      <c r="K87" s="1" t="e">
        <f>SaldoFinal</f>
        <v>#N/A</v>
      </c>
      <c r="N87" s="1" t="e">
        <f>Balance_Under</f>
        <v>#N/A</v>
      </c>
      <c r="O87" s="1" t="e">
        <f>Interest_Under</f>
        <v>#N/A</v>
      </c>
      <c r="P87" s="1" t="e">
        <f>YearlySavings_Under</f>
        <v>#N/A</v>
      </c>
      <c r="Q87" s="1" t="e">
        <f>RendaDeAposentadoriaDesejada</f>
        <v>#N/A</v>
      </c>
      <c r="R87" s="1" t="e">
        <f>PensionIncome_Under</f>
        <v>#N/A</v>
      </c>
      <c r="S87" s="1" t="e">
        <f>SaldoFinal</f>
        <v>#N/A</v>
      </c>
      <c r="V87" s="1" t="e">
        <f>Balance_Over</f>
        <v>#N/A</v>
      </c>
      <c r="W87" s="1" t="e">
        <f>Interest_Over</f>
        <v>#N/A</v>
      </c>
      <c r="X87" s="1" t="e">
        <f>AnualSavings_Over</f>
        <v>#N/A</v>
      </c>
      <c r="Y87" s="1" t="e">
        <f>RendaDeAposentadoriaDesejada</f>
        <v>#N/A</v>
      </c>
      <c r="Z87" s="1" t="e">
        <f>PensionIncome_Over</f>
        <v>#N/A</v>
      </c>
      <c r="AA87" s="1" t="e">
        <f>SaldoFinal</f>
        <v>#N/A</v>
      </c>
      <c r="AD87" s="1" t="e">
        <f>IF(Cálculos!B87&lt;DesiredRetirementAge,K87,NA())</f>
        <v>#N/A</v>
      </c>
      <c r="AE87" s="1" t="e">
        <f>IF(Cálculos!B87&gt;=(DesiredRetirementAge-1),K87,NA())</f>
        <v>#N/A</v>
      </c>
      <c r="AF87" s="1"/>
      <c r="AH87" s="1" t="e">
        <f t="shared" si="1"/>
        <v>#N/A</v>
      </c>
    </row>
    <row r="88" spans="2:34" x14ac:dyDescent="0.2">
      <c r="B88" t="e">
        <f>Idade</f>
        <v>#N/A</v>
      </c>
      <c r="C88" s="1" t="e">
        <f>Salário</f>
        <v>#N/A</v>
      </c>
      <c r="D88" s="1"/>
      <c r="E88" s="1"/>
      <c r="F88" s="1" t="e">
        <f>Saldo</f>
        <v>#N/A</v>
      </c>
      <c r="G88" s="1" t="e">
        <f>Juros</f>
        <v>#N/A</v>
      </c>
      <c r="H88" s="1" t="e">
        <f>PoupançaAnual</f>
        <v>#N/A</v>
      </c>
      <c r="I88" s="1" t="e">
        <f>RendaDeAposentadoriaDesejada</f>
        <v>#N/A</v>
      </c>
      <c r="J88" s="1" t="e">
        <f>RendaDePensão</f>
        <v>#N/A</v>
      </c>
      <c r="K88" s="1" t="e">
        <f>SaldoFinal</f>
        <v>#N/A</v>
      </c>
      <c r="N88" s="1" t="e">
        <f>Balance_Under</f>
        <v>#N/A</v>
      </c>
      <c r="O88" s="1" t="e">
        <f>Interest_Under</f>
        <v>#N/A</v>
      </c>
      <c r="P88" s="1" t="e">
        <f>YearlySavings_Under</f>
        <v>#N/A</v>
      </c>
      <c r="Q88" s="1" t="e">
        <f>RendaDeAposentadoriaDesejada</f>
        <v>#N/A</v>
      </c>
      <c r="R88" s="1" t="e">
        <f>PensionIncome_Under</f>
        <v>#N/A</v>
      </c>
      <c r="S88" s="1" t="e">
        <f>SaldoFinal</f>
        <v>#N/A</v>
      </c>
      <c r="V88" s="1" t="e">
        <f>Balance_Over</f>
        <v>#N/A</v>
      </c>
      <c r="W88" s="1" t="e">
        <f>Interest_Over</f>
        <v>#N/A</v>
      </c>
      <c r="X88" s="1" t="e">
        <f>AnualSavings_Over</f>
        <v>#N/A</v>
      </c>
      <c r="Y88" s="1" t="e">
        <f>RendaDeAposentadoriaDesejada</f>
        <v>#N/A</v>
      </c>
      <c r="Z88" s="1" t="e">
        <f>PensionIncome_Over</f>
        <v>#N/A</v>
      </c>
      <c r="AA88" s="1" t="e">
        <f>SaldoFinal</f>
        <v>#N/A</v>
      </c>
      <c r="AD88" s="1" t="e">
        <f>IF(Cálculos!B88&lt;DesiredRetirementAge,K88,NA())</f>
        <v>#N/A</v>
      </c>
      <c r="AE88" s="1" t="e">
        <f>IF(Cálculos!B88&gt;=(DesiredRetirementAge-1),K88,NA())</f>
        <v>#N/A</v>
      </c>
      <c r="AF88" s="1"/>
      <c r="AH88" s="1" t="e">
        <f t="shared" si="1"/>
        <v>#N/A</v>
      </c>
    </row>
    <row r="89" spans="2:34" x14ac:dyDescent="0.2">
      <c r="B89" t="e">
        <f>Idade</f>
        <v>#N/A</v>
      </c>
      <c r="C89" s="1" t="e">
        <f>Salário</f>
        <v>#N/A</v>
      </c>
      <c r="D89" s="1"/>
      <c r="E89" s="1"/>
      <c r="F89" s="1" t="e">
        <f>Saldo</f>
        <v>#N/A</v>
      </c>
      <c r="G89" s="1" t="e">
        <f>Juros</f>
        <v>#N/A</v>
      </c>
      <c r="H89" s="1" t="e">
        <f>PoupançaAnual</f>
        <v>#N/A</v>
      </c>
      <c r="I89" s="1" t="e">
        <f>RendaDeAposentadoriaDesejada</f>
        <v>#N/A</v>
      </c>
      <c r="J89" s="1" t="e">
        <f>RendaDePensão</f>
        <v>#N/A</v>
      </c>
      <c r="K89" s="1" t="e">
        <f>SaldoFinal</f>
        <v>#N/A</v>
      </c>
      <c r="N89" s="1" t="e">
        <f>Balance_Under</f>
        <v>#N/A</v>
      </c>
      <c r="O89" s="1" t="e">
        <f>Interest_Under</f>
        <v>#N/A</v>
      </c>
      <c r="P89" s="1" t="e">
        <f>YearlySavings_Under</f>
        <v>#N/A</v>
      </c>
      <c r="Q89" s="1" t="e">
        <f>RendaDeAposentadoriaDesejada</f>
        <v>#N/A</v>
      </c>
      <c r="R89" s="1" t="e">
        <f>PensionIncome_Under</f>
        <v>#N/A</v>
      </c>
      <c r="S89" s="1" t="e">
        <f>SaldoFinal</f>
        <v>#N/A</v>
      </c>
      <c r="V89" s="1" t="e">
        <f>Balance_Over</f>
        <v>#N/A</v>
      </c>
      <c r="W89" s="1" t="e">
        <f>Interest_Over</f>
        <v>#N/A</v>
      </c>
      <c r="X89" s="1" t="e">
        <f>AnualSavings_Over</f>
        <v>#N/A</v>
      </c>
      <c r="Y89" s="1" t="e">
        <f>RendaDeAposentadoriaDesejada</f>
        <v>#N/A</v>
      </c>
      <c r="Z89" s="1" t="e">
        <f>PensionIncome_Over</f>
        <v>#N/A</v>
      </c>
      <c r="AA89" s="1" t="e">
        <f>SaldoFinal</f>
        <v>#N/A</v>
      </c>
      <c r="AD89" s="1" t="e">
        <f>IF(Cálculos!B89&lt;DesiredRetirementAge,K89,NA())</f>
        <v>#N/A</v>
      </c>
      <c r="AE89" s="1" t="e">
        <f>IF(Cálculos!B89&gt;=(DesiredRetirementAge-1),K89,NA())</f>
        <v>#N/A</v>
      </c>
      <c r="AF89" s="1"/>
      <c r="AH89" s="1" t="e">
        <f t="shared" si="1"/>
        <v>#N/A</v>
      </c>
    </row>
    <row r="90" spans="2:34" x14ac:dyDescent="0.2">
      <c r="B90" t="e">
        <f>Idade</f>
        <v>#N/A</v>
      </c>
      <c r="C90" s="1" t="e">
        <f>Salário</f>
        <v>#N/A</v>
      </c>
      <c r="D90" s="1"/>
      <c r="E90" s="1"/>
      <c r="F90" s="1" t="e">
        <f>Saldo</f>
        <v>#N/A</v>
      </c>
      <c r="G90" s="1" t="e">
        <f>Juros</f>
        <v>#N/A</v>
      </c>
      <c r="H90" s="1" t="e">
        <f>PoupançaAnual</f>
        <v>#N/A</v>
      </c>
      <c r="I90" s="1" t="e">
        <f>RendaDeAposentadoriaDesejada</f>
        <v>#N/A</v>
      </c>
      <c r="J90" s="1" t="e">
        <f>RendaDePensão</f>
        <v>#N/A</v>
      </c>
      <c r="K90" s="1" t="e">
        <f>SaldoFinal</f>
        <v>#N/A</v>
      </c>
      <c r="N90" s="1" t="e">
        <f>Balance_Under</f>
        <v>#N/A</v>
      </c>
      <c r="O90" s="1" t="e">
        <f>Interest_Under</f>
        <v>#N/A</v>
      </c>
      <c r="P90" s="1" t="e">
        <f>YearlySavings_Under</f>
        <v>#N/A</v>
      </c>
      <c r="Q90" s="1" t="e">
        <f>RendaDeAposentadoriaDesejada</f>
        <v>#N/A</v>
      </c>
      <c r="R90" s="1" t="e">
        <f>PensionIncome_Under</f>
        <v>#N/A</v>
      </c>
      <c r="S90" s="1" t="e">
        <f>SaldoFinal</f>
        <v>#N/A</v>
      </c>
      <c r="V90" s="1" t="e">
        <f>Balance_Over</f>
        <v>#N/A</v>
      </c>
      <c r="W90" s="1" t="e">
        <f>Interest_Over</f>
        <v>#N/A</v>
      </c>
      <c r="X90" s="1" t="e">
        <f>AnualSavings_Over</f>
        <v>#N/A</v>
      </c>
      <c r="Y90" s="1" t="e">
        <f>RendaDeAposentadoriaDesejada</f>
        <v>#N/A</v>
      </c>
      <c r="Z90" s="1" t="e">
        <f>PensionIncome_Over</f>
        <v>#N/A</v>
      </c>
      <c r="AA90" s="1" t="e">
        <f>SaldoFinal</f>
        <v>#N/A</v>
      </c>
      <c r="AD90" s="1" t="e">
        <f>IF(Cálculos!B90&lt;DesiredRetirementAge,K90,NA())</f>
        <v>#N/A</v>
      </c>
      <c r="AE90" s="1" t="e">
        <f>IF(Cálculos!B90&gt;=(DesiredRetirementAge-1),K90,NA())</f>
        <v>#N/A</v>
      </c>
      <c r="AF90" s="1"/>
      <c r="AH90" s="1" t="e">
        <f t="shared" si="1"/>
        <v>#N/A</v>
      </c>
    </row>
    <row r="91" spans="2:34" x14ac:dyDescent="0.2">
      <c r="B91" t="e">
        <f>Idade</f>
        <v>#N/A</v>
      </c>
      <c r="C91" s="1" t="e">
        <f>Salário</f>
        <v>#N/A</v>
      </c>
      <c r="D91" s="1"/>
      <c r="E91" s="1"/>
      <c r="F91" s="1" t="e">
        <f>Saldo</f>
        <v>#N/A</v>
      </c>
      <c r="G91" s="1" t="e">
        <f>Juros</f>
        <v>#N/A</v>
      </c>
      <c r="H91" s="1" t="e">
        <f>PoupançaAnual</f>
        <v>#N/A</v>
      </c>
      <c r="I91" s="1" t="e">
        <f>RendaDeAposentadoriaDesejada</f>
        <v>#N/A</v>
      </c>
      <c r="J91" s="1" t="e">
        <f>RendaDePensão</f>
        <v>#N/A</v>
      </c>
      <c r="K91" s="1" t="e">
        <f>SaldoFinal</f>
        <v>#N/A</v>
      </c>
      <c r="N91" s="1" t="e">
        <f>Balance_Under</f>
        <v>#N/A</v>
      </c>
      <c r="O91" s="1" t="e">
        <f>Interest_Under</f>
        <v>#N/A</v>
      </c>
      <c r="P91" s="1" t="e">
        <f>YearlySavings_Under</f>
        <v>#N/A</v>
      </c>
      <c r="Q91" s="1" t="e">
        <f>RendaDeAposentadoriaDesejada</f>
        <v>#N/A</v>
      </c>
      <c r="R91" s="1" t="e">
        <f>PensionIncome_Under</f>
        <v>#N/A</v>
      </c>
      <c r="S91" s="1" t="e">
        <f>SaldoFinal</f>
        <v>#N/A</v>
      </c>
      <c r="V91" s="1" t="e">
        <f>Balance_Over</f>
        <v>#N/A</v>
      </c>
      <c r="W91" s="1" t="e">
        <f>Interest_Over</f>
        <v>#N/A</v>
      </c>
      <c r="X91" s="1" t="e">
        <f>AnualSavings_Over</f>
        <v>#N/A</v>
      </c>
      <c r="Y91" s="1" t="e">
        <f>RendaDeAposentadoriaDesejada</f>
        <v>#N/A</v>
      </c>
      <c r="Z91" s="1" t="e">
        <f>PensionIncome_Over</f>
        <v>#N/A</v>
      </c>
      <c r="AA91" s="1" t="e">
        <f>SaldoFinal</f>
        <v>#N/A</v>
      </c>
      <c r="AD91" s="1" t="e">
        <f>IF(Cálculos!B91&lt;DesiredRetirementAge,K91,NA())</f>
        <v>#N/A</v>
      </c>
      <c r="AE91" s="1" t="e">
        <f>IF(Cálculos!B91&gt;=(DesiredRetirementAge-1),K91,NA())</f>
        <v>#N/A</v>
      </c>
      <c r="AF91" s="1"/>
      <c r="AH91" s="1" t="e">
        <f t="shared" si="1"/>
        <v>#N/A</v>
      </c>
    </row>
    <row r="92" spans="2:34" x14ac:dyDescent="0.2">
      <c r="B92" t="e">
        <f>Idade</f>
        <v>#N/A</v>
      </c>
      <c r="C92" s="1" t="e">
        <f>Salário</f>
        <v>#N/A</v>
      </c>
      <c r="D92" s="1"/>
      <c r="E92" s="1"/>
      <c r="F92" s="1" t="e">
        <f>Saldo</f>
        <v>#N/A</v>
      </c>
      <c r="G92" s="1" t="e">
        <f>Juros</f>
        <v>#N/A</v>
      </c>
      <c r="H92" s="1" t="e">
        <f>PoupançaAnual</f>
        <v>#N/A</v>
      </c>
      <c r="I92" s="1" t="e">
        <f>RendaDeAposentadoriaDesejada</f>
        <v>#N/A</v>
      </c>
      <c r="J92" s="1" t="e">
        <f>RendaDePensão</f>
        <v>#N/A</v>
      </c>
      <c r="K92" s="1" t="e">
        <f>SaldoFinal</f>
        <v>#N/A</v>
      </c>
      <c r="N92" s="1" t="e">
        <f>Balance_Under</f>
        <v>#N/A</v>
      </c>
      <c r="O92" s="1" t="e">
        <f>Interest_Under</f>
        <v>#N/A</v>
      </c>
      <c r="P92" s="1" t="e">
        <f>YearlySavings_Under</f>
        <v>#N/A</v>
      </c>
      <c r="Q92" s="1" t="e">
        <f>RendaDeAposentadoriaDesejada</f>
        <v>#N/A</v>
      </c>
      <c r="R92" s="1" t="e">
        <f>PensionIncome_Under</f>
        <v>#N/A</v>
      </c>
      <c r="S92" s="1" t="e">
        <f>SaldoFinal</f>
        <v>#N/A</v>
      </c>
      <c r="V92" s="1" t="e">
        <f>Balance_Over</f>
        <v>#N/A</v>
      </c>
      <c r="W92" s="1" t="e">
        <f>Interest_Over</f>
        <v>#N/A</v>
      </c>
      <c r="X92" s="1" t="e">
        <f>AnualSavings_Over</f>
        <v>#N/A</v>
      </c>
      <c r="Y92" s="1" t="e">
        <f>RendaDeAposentadoriaDesejada</f>
        <v>#N/A</v>
      </c>
      <c r="Z92" s="1" t="e">
        <f>PensionIncome_Over</f>
        <v>#N/A</v>
      </c>
      <c r="AA92" s="1" t="e">
        <f>SaldoFinal</f>
        <v>#N/A</v>
      </c>
      <c r="AD92" s="1" t="e">
        <f>IF(Cálculos!B92&lt;DesiredRetirementAge,K92,NA())</f>
        <v>#N/A</v>
      </c>
      <c r="AE92" s="1" t="e">
        <f>IF(Cálculos!B92&gt;=(DesiredRetirementAge-1),K92,NA())</f>
        <v>#N/A</v>
      </c>
      <c r="AF92" s="1"/>
      <c r="AH92" s="1" t="e">
        <f t="shared" si="1"/>
        <v>#N/A</v>
      </c>
    </row>
    <row r="93" spans="2:34" x14ac:dyDescent="0.2">
      <c r="B93" t="e">
        <f>Idade</f>
        <v>#N/A</v>
      </c>
      <c r="C93" s="1" t="e">
        <f>Salário</f>
        <v>#N/A</v>
      </c>
      <c r="D93" s="1"/>
      <c r="E93" s="1"/>
      <c r="F93" s="1" t="e">
        <f>Saldo</f>
        <v>#N/A</v>
      </c>
      <c r="G93" s="1" t="e">
        <f>Juros</f>
        <v>#N/A</v>
      </c>
      <c r="H93" s="1" t="e">
        <f>PoupançaAnual</f>
        <v>#N/A</v>
      </c>
      <c r="I93" s="1" t="e">
        <f>RendaDeAposentadoriaDesejada</f>
        <v>#N/A</v>
      </c>
      <c r="J93" s="1" t="e">
        <f>RendaDePensão</f>
        <v>#N/A</v>
      </c>
      <c r="K93" s="1" t="e">
        <f>SaldoFinal</f>
        <v>#N/A</v>
      </c>
      <c r="N93" s="1" t="e">
        <f>Balance_Under</f>
        <v>#N/A</v>
      </c>
      <c r="O93" s="1" t="e">
        <f>Interest_Under</f>
        <v>#N/A</v>
      </c>
      <c r="P93" s="1" t="e">
        <f>YearlySavings_Under</f>
        <v>#N/A</v>
      </c>
      <c r="Q93" s="1" t="e">
        <f>RendaDeAposentadoriaDesejada</f>
        <v>#N/A</v>
      </c>
      <c r="R93" s="1" t="e">
        <f>PensionIncome_Under</f>
        <v>#N/A</v>
      </c>
      <c r="S93" s="1" t="e">
        <f>SaldoFinal</f>
        <v>#N/A</v>
      </c>
      <c r="V93" s="1" t="e">
        <f>Balance_Over</f>
        <v>#N/A</v>
      </c>
      <c r="W93" s="1" t="e">
        <f>Interest_Over</f>
        <v>#N/A</v>
      </c>
      <c r="X93" s="1" t="e">
        <f>AnualSavings_Over</f>
        <v>#N/A</v>
      </c>
      <c r="Y93" s="1" t="e">
        <f>RendaDeAposentadoriaDesejada</f>
        <v>#N/A</v>
      </c>
      <c r="Z93" s="1" t="e">
        <f>PensionIncome_Over</f>
        <v>#N/A</v>
      </c>
      <c r="AA93" s="1" t="e">
        <f>SaldoFinal</f>
        <v>#N/A</v>
      </c>
      <c r="AD93" s="1" t="e">
        <f>IF(Cálculos!B93&lt;DesiredRetirementAge,K93,NA())</f>
        <v>#N/A</v>
      </c>
      <c r="AE93" s="1" t="e">
        <f>IF(Cálculos!B93&gt;=(DesiredRetirementAge-1),K93,NA())</f>
        <v>#N/A</v>
      </c>
      <c r="AF93" s="1"/>
      <c r="AH93" s="1" t="e">
        <f t="shared" si="1"/>
        <v>#N/A</v>
      </c>
    </row>
    <row r="94" spans="2:34" x14ac:dyDescent="0.2">
      <c r="B94" t="e">
        <f>Idade</f>
        <v>#N/A</v>
      </c>
      <c r="C94" s="1" t="e">
        <f>Salário</f>
        <v>#N/A</v>
      </c>
      <c r="D94" s="1"/>
      <c r="E94" s="1"/>
      <c r="F94" s="1" t="e">
        <f>Saldo</f>
        <v>#N/A</v>
      </c>
      <c r="G94" s="1" t="e">
        <f>Juros</f>
        <v>#N/A</v>
      </c>
      <c r="H94" s="1" t="e">
        <f>PoupançaAnual</f>
        <v>#N/A</v>
      </c>
      <c r="I94" s="1" t="e">
        <f>RendaDeAposentadoriaDesejada</f>
        <v>#N/A</v>
      </c>
      <c r="J94" s="1" t="e">
        <f>RendaDePensão</f>
        <v>#N/A</v>
      </c>
      <c r="K94" s="1" t="e">
        <f>SaldoFinal</f>
        <v>#N/A</v>
      </c>
      <c r="N94" s="1" t="e">
        <f>Balance_Under</f>
        <v>#N/A</v>
      </c>
      <c r="O94" s="1" t="e">
        <f>Interest_Under</f>
        <v>#N/A</v>
      </c>
      <c r="P94" s="1" t="e">
        <f>YearlySavings_Under</f>
        <v>#N/A</v>
      </c>
      <c r="Q94" s="1" t="e">
        <f>RendaDeAposentadoriaDesejada</f>
        <v>#N/A</v>
      </c>
      <c r="R94" s="1" t="e">
        <f>PensionIncome_Under</f>
        <v>#N/A</v>
      </c>
      <c r="S94" s="1" t="e">
        <f>SaldoFinal</f>
        <v>#N/A</v>
      </c>
      <c r="V94" s="1" t="e">
        <f>Balance_Over</f>
        <v>#N/A</v>
      </c>
      <c r="W94" s="1" t="e">
        <f>Interest_Over</f>
        <v>#N/A</v>
      </c>
      <c r="X94" s="1" t="e">
        <f>AnualSavings_Over</f>
        <v>#N/A</v>
      </c>
      <c r="Y94" s="1" t="e">
        <f>RendaDeAposentadoriaDesejada</f>
        <v>#N/A</v>
      </c>
      <c r="Z94" s="1" t="e">
        <f>PensionIncome_Over</f>
        <v>#N/A</v>
      </c>
      <c r="AA94" s="1" t="e">
        <f>SaldoFinal</f>
        <v>#N/A</v>
      </c>
      <c r="AD94" s="1" t="e">
        <f>IF(Cálculos!B94&lt;DesiredRetirementAge,K94,NA())</f>
        <v>#N/A</v>
      </c>
      <c r="AE94" s="1" t="e">
        <f>IF(Cálculos!B94&gt;=(DesiredRetirementAge-1),K94,NA())</f>
        <v>#N/A</v>
      </c>
      <c r="AF94" s="1"/>
      <c r="AH94" s="1" t="e">
        <f t="shared" si="1"/>
        <v>#N/A</v>
      </c>
    </row>
    <row r="95" spans="2:34" x14ac:dyDescent="0.2">
      <c r="B95" t="e">
        <f>Idade</f>
        <v>#N/A</v>
      </c>
      <c r="C95" s="1" t="e">
        <f>Salário</f>
        <v>#N/A</v>
      </c>
      <c r="D95" s="1"/>
      <c r="E95" s="1"/>
      <c r="F95" s="1" t="e">
        <f>Saldo</f>
        <v>#N/A</v>
      </c>
      <c r="G95" s="1" t="e">
        <f>Juros</f>
        <v>#N/A</v>
      </c>
      <c r="H95" s="1" t="e">
        <f>PoupançaAnual</f>
        <v>#N/A</v>
      </c>
      <c r="I95" s="1" t="e">
        <f>RendaDeAposentadoriaDesejada</f>
        <v>#N/A</v>
      </c>
      <c r="J95" s="1" t="e">
        <f>RendaDePensão</f>
        <v>#N/A</v>
      </c>
      <c r="K95" s="1" t="e">
        <f>SaldoFinal</f>
        <v>#N/A</v>
      </c>
      <c r="N95" s="1" t="e">
        <f>Balance_Under</f>
        <v>#N/A</v>
      </c>
      <c r="O95" s="1" t="e">
        <f>Interest_Under</f>
        <v>#N/A</v>
      </c>
      <c r="P95" s="1" t="e">
        <f>YearlySavings_Under</f>
        <v>#N/A</v>
      </c>
      <c r="Q95" s="1" t="e">
        <f>RendaDeAposentadoriaDesejada</f>
        <v>#N/A</v>
      </c>
      <c r="R95" s="1" t="e">
        <f>PensionIncome_Under</f>
        <v>#N/A</v>
      </c>
      <c r="S95" s="1" t="e">
        <f>SaldoFinal</f>
        <v>#N/A</v>
      </c>
      <c r="V95" s="1" t="e">
        <f>Balance_Over</f>
        <v>#N/A</v>
      </c>
      <c r="W95" s="1" t="e">
        <f>Interest_Over</f>
        <v>#N/A</v>
      </c>
      <c r="X95" s="1" t="e">
        <f>AnualSavings_Over</f>
        <v>#N/A</v>
      </c>
      <c r="Y95" s="1" t="e">
        <f>RendaDeAposentadoriaDesejada</f>
        <v>#N/A</v>
      </c>
      <c r="Z95" s="1" t="e">
        <f>PensionIncome_Over</f>
        <v>#N/A</v>
      </c>
      <c r="AA95" s="1" t="e">
        <f>SaldoFinal</f>
        <v>#N/A</v>
      </c>
      <c r="AD95" s="1" t="e">
        <f>IF(Cálculos!B95&lt;DesiredRetirementAge,K95,NA())</f>
        <v>#N/A</v>
      </c>
      <c r="AE95" s="1" t="e">
        <f>IF(Cálculos!B95&gt;=(DesiredRetirementAge-1),K95,NA())</f>
        <v>#N/A</v>
      </c>
      <c r="AF95" s="1"/>
      <c r="AH95" s="1" t="e">
        <f t="shared" si="1"/>
        <v>#N/A</v>
      </c>
    </row>
    <row r="96" spans="2:34" x14ac:dyDescent="0.2">
      <c r="B96" t="e">
        <f>Idade</f>
        <v>#N/A</v>
      </c>
      <c r="C96" s="1" t="e">
        <f>Salário</f>
        <v>#N/A</v>
      </c>
      <c r="D96" s="1"/>
      <c r="E96" s="1"/>
      <c r="F96" s="1" t="e">
        <f>Saldo</f>
        <v>#N/A</v>
      </c>
      <c r="G96" s="1" t="e">
        <f>Juros</f>
        <v>#N/A</v>
      </c>
      <c r="H96" s="1" t="e">
        <f>PoupançaAnual</f>
        <v>#N/A</v>
      </c>
      <c r="I96" s="1" t="e">
        <f>RendaDeAposentadoriaDesejada</f>
        <v>#N/A</v>
      </c>
      <c r="J96" s="1" t="e">
        <f>RendaDePensão</f>
        <v>#N/A</v>
      </c>
      <c r="K96" s="1" t="e">
        <f>SaldoFinal</f>
        <v>#N/A</v>
      </c>
      <c r="N96" s="1" t="e">
        <f>Balance_Under</f>
        <v>#N/A</v>
      </c>
      <c r="O96" s="1" t="e">
        <f>Interest_Under</f>
        <v>#N/A</v>
      </c>
      <c r="P96" s="1" t="e">
        <f>YearlySavings_Under</f>
        <v>#N/A</v>
      </c>
      <c r="Q96" s="1" t="e">
        <f>RendaDeAposentadoriaDesejada</f>
        <v>#N/A</v>
      </c>
      <c r="R96" s="1" t="e">
        <f>PensionIncome_Under</f>
        <v>#N/A</v>
      </c>
      <c r="S96" s="1" t="e">
        <f>SaldoFinal</f>
        <v>#N/A</v>
      </c>
      <c r="V96" s="1" t="e">
        <f>Balance_Over</f>
        <v>#N/A</v>
      </c>
      <c r="W96" s="1" t="e">
        <f>Interest_Over</f>
        <v>#N/A</v>
      </c>
      <c r="X96" s="1" t="e">
        <f>AnualSavings_Over</f>
        <v>#N/A</v>
      </c>
      <c r="Y96" s="1" t="e">
        <f>RendaDeAposentadoriaDesejada</f>
        <v>#N/A</v>
      </c>
      <c r="Z96" s="1" t="e">
        <f>PensionIncome_Over</f>
        <v>#N/A</v>
      </c>
      <c r="AA96" s="1" t="e">
        <f>SaldoFinal</f>
        <v>#N/A</v>
      </c>
      <c r="AD96" s="1" t="e">
        <f>IF(Cálculos!B96&lt;DesiredRetirementAge,K96,NA())</f>
        <v>#N/A</v>
      </c>
      <c r="AE96" s="1" t="e">
        <f>IF(Cálculos!B96&gt;=(DesiredRetirementAge-1),K96,NA())</f>
        <v>#N/A</v>
      </c>
      <c r="AF96" s="1"/>
      <c r="AH96" s="1" t="e">
        <f t="shared" si="1"/>
        <v>#N/A</v>
      </c>
    </row>
    <row r="97" spans="2:34" x14ac:dyDescent="0.2">
      <c r="B97" t="e">
        <f>Idade</f>
        <v>#N/A</v>
      </c>
      <c r="C97" s="1" t="e">
        <f>Salário</f>
        <v>#N/A</v>
      </c>
      <c r="D97" s="1"/>
      <c r="E97" s="1"/>
      <c r="F97" s="1" t="e">
        <f>Saldo</f>
        <v>#N/A</v>
      </c>
      <c r="G97" s="1" t="e">
        <f>Juros</f>
        <v>#N/A</v>
      </c>
      <c r="H97" s="1" t="e">
        <f>PoupançaAnual</f>
        <v>#N/A</v>
      </c>
      <c r="I97" s="1" t="e">
        <f>RendaDeAposentadoriaDesejada</f>
        <v>#N/A</v>
      </c>
      <c r="J97" s="1" t="e">
        <f>RendaDePensão</f>
        <v>#N/A</v>
      </c>
      <c r="K97" s="1" t="e">
        <f>SaldoFinal</f>
        <v>#N/A</v>
      </c>
      <c r="N97" s="1" t="e">
        <f>Balance_Under</f>
        <v>#N/A</v>
      </c>
      <c r="O97" s="1" t="e">
        <f>Interest_Under</f>
        <v>#N/A</v>
      </c>
      <c r="P97" s="1" t="e">
        <f>YearlySavings_Under</f>
        <v>#N/A</v>
      </c>
      <c r="Q97" s="1" t="e">
        <f>RendaDeAposentadoriaDesejada</f>
        <v>#N/A</v>
      </c>
      <c r="R97" s="1" t="e">
        <f>PensionIncome_Under</f>
        <v>#N/A</v>
      </c>
      <c r="S97" s="1" t="e">
        <f>SaldoFinal</f>
        <v>#N/A</v>
      </c>
      <c r="V97" s="1" t="e">
        <f>Balance_Over</f>
        <v>#N/A</v>
      </c>
      <c r="W97" s="1" t="e">
        <f>Interest_Over</f>
        <v>#N/A</v>
      </c>
      <c r="X97" s="1" t="e">
        <f>AnualSavings_Over</f>
        <v>#N/A</v>
      </c>
      <c r="Y97" s="1" t="e">
        <f>RendaDeAposentadoriaDesejada</f>
        <v>#N/A</v>
      </c>
      <c r="Z97" s="1" t="e">
        <f>PensionIncome_Over</f>
        <v>#N/A</v>
      </c>
      <c r="AA97" s="1" t="e">
        <f>SaldoFinal</f>
        <v>#N/A</v>
      </c>
      <c r="AD97" s="1" t="e">
        <f>IF(Cálculos!B97&lt;DesiredRetirementAge,K97,NA())</f>
        <v>#N/A</v>
      </c>
      <c r="AE97" s="1" t="e">
        <f>IF(Cálculos!B97&gt;=(DesiredRetirementAge-1),K97,NA())</f>
        <v>#N/A</v>
      </c>
      <c r="AF97" s="1"/>
      <c r="AH97" s="1" t="e">
        <f t="shared" si="1"/>
        <v>#N/A</v>
      </c>
    </row>
    <row r="98" spans="2:34" x14ac:dyDescent="0.2">
      <c r="B98" t="e">
        <f>Idade</f>
        <v>#N/A</v>
      </c>
      <c r="C98" s="1" t="e">
        <f>Salário</f>
        <v>#N/A</v>
      </c>
      <c r="D98" s="1"/>
      <c r="E98" s="1"/>
      <c r="F98" s="1" t="e">
        <f>Saldo</f>
        <v>#N/A</v>
      </c>
      <c r="G98" s="1" t="e">
        <f>Juros</f>
        <v>#N/A</v>
      </c>
      <c r="H98" s="1" t="e">
        <f>PoupançaAnual</f>
        <v>#N/A</v>
      </c>
      <c r="I98" s="1" t="e">
        <f>RendaDeAposentadoriaDesejada</f>
        <v>#N/A</v>
      </c>
      <c r="J98" s="1" t="e">
        <f>RendaDePensão</f>
        <v>#N/A</v>
      </c>
      <c r="K98" s="1" t="e">
        <f>SaldoFinal</f>
        <v>#N/A</v>
      </c>
      <c r="N98" s="1" t="e">
        <f>Balance_Under</f>
        <v>#N/A</v>
      </c>
      <c r="O98" s="1" t="e">
        <f>Interest_Under</f>
        <v>#N/A</v>
      </c>
      <c r="P98" s="1" t="e">
        <f>YearlySavings_Under</f>
        <v>#N/A</v>
      </c>
      <c r="Q98" s="1" t="e">
        <f>RendaDeAposentadoriaDesejada</f>
        <v>#N/A</v>
      </c>
      <c r="R98" s="1" t="e">
        <f>PensionIncome_Under</f>
        <v>#N/A</v>
      </c>
      <c r="S98" s="1" t="e">
        <f>SaldoFinal</f>
        <v>#N/A</v>
      </c>
      <c r="V98" s="1" t="e">
        <f>Balance_Over</f>
        <v>#N/A</v>
      </c>
      <c r="W98" s="1" t="e">
        <f>Interest_Over</f>
        <v>#N/A</v>
      </c>
      <c r="X98" s="1" t="e">
        <f>AnualSavings_Over</f>
        <v>#N/A</v>
      </c>
      <c r="Y98" s="1" t="e">
        <f>RendaDeAposentadoriaDesejada</f>
        <v>#N/A</v>
      </c>
      <c r="Z98" s="1" t="e">
        <f>PensionIncome_Over</f>
        <v>#N/A</v>
      </c>
      <c r="AA98" s="1" t="e">
        <f>SaldoFinal</f>
        <v>#N/A</v>
      </c>
      <c r="AD98" s="1" t="e">
        <f>IF(Cálculos!B98&lt;DesiredRetirementAge,K98,NA())</f>
        <v>#N/A</v>
      </c>
      <c r="AE98" s="1" t="e">
        <f>IF(Cálculos!B98&gt;=(DesiredRetirementAge-1),K98,NA())</f>
        <v>#N/A</v>
      </c>
      <c r="AF98" s="1"/>
      <c r="AH98" s="1" t="e">
        <f t="shared" si="1"/>
        <v>#N/A</v>
      </c>
    </row>
    <row r="99" spans="2:34" x14ac:dyDescent="0.2">
      <c r="B99" t="e">
        <f>Idade</f>
        <v>#N/A</v>
      </c>
      <c r="C99" s="1" t="e">
        <f>Salário</f>
        <v>#N/A</v>
      </c>
      <c r="D99" s="1"/>
      <c r="E99" s="1"/>
      <c r="F99" s="1" t="e">
        <f>Saldo</f>
        <v>#N/A</v>
      </c>
      <c r="G99" s="1" t="e">
        <f>Juros</f>
        <v>#N/A</v>
      </c>
      <c r="H99" s="1" t="e">
        <f>PoupançaAnual</f>
        <v>#N/A</v>
      </c>
      <c r="I99" s="1" t="e">
        <f>RendaDeAposentadoriaDesejada</f>
        <v>#N/A</v>
      </c>
      <c r="J99" s="1" t="e">
        <f>RendaDePensão</f>
        <v>#N/A</v>
      </c>
      <c r="K99" s="1" t="e">
        <f>SaldoFinal</f>
        <v>#N/A</v>
      </c>
      <c r="N99" s="1" t="e">
        <f>Balance_Under</f>
        <v>#N/A</v>
      </c>
      <c r="O99" s="1" t="e">
        <f>Interest_Under</f>
        <v>#N/A</v>
      </c>
      <c r="P99" s="1" t="e">
        <f>YearlySavings_Under</f>
        <v>#N/A</v>
      </c>
      <c r="Q99" s="1" t="e">
        <f>RendaDeAposentadoriaDesejada</f>
        <v>#N/A</v>
      </c>
      <c r="R99" s="1" t="e">
        <f>PensionIncome_Under</f>
        <v>#N/A</v>
      </c>
      <c r="S99" s="1" t="e">
        <f>SaldoFinal</f>
        <v>#N/A</v>
      </c>
      <c r="V99" s="1" t="e">
        <f>Balance_Over</f>
        <v>#N/A</v>
      </c>
      <c r="W99" s="1" t="e">
        <f>Interest_Over</f>
        <v>#N/A</v>
      </c>
      <c r="X99" s="1" t="e">
        <f>AnualSavings_Over</f>
        <v>#N/A</v>
      </c>
      <c r="Y99" s="1" t="e">
        <f>RendaDeAposentadoriaDesejada</f>
        <v>#N/A</v>
      </c>
      <c r="Z99" s="1" t="e">
        <f>PensionIncome_Over</f>
        <v>#N/A</v>
      </c>
      <c r="AA99" s="1" t="e">
        <f>SaldoFinal</f>
        <v>#N/A</v>
      </c>
      <c r="AD99" s="1" t="e">
        <f>IF(Cálculos!B99&lt;DesiredRetirementAge,K99,NA())</f>
        <v>#N/A</v>
      </c>
      <c r="AE99" s="1" t="e">
        <f>IF(Cálculos!B99&gt;=(DesiredRetirementAge-1),K99,NA())</f>
        <v>#N/A</v>
      </c>
      <c r="AF99" s="1"/>
      <c r="AH99" s="1" t="e">
        <f t="shared" si="1"/>
        <v>#N/A</v>
      </c>
    </row>
    <row r="100" spans="2:34" x14ac:dyDescent="0.2">
      <c r="B100" t="e">
        <f>Idade</f>
        <v>#N/A</v>
      </c>
      <c r="C100" s="1" t="e">
        <f>Salário</f>
        <v>#N/A</v>
      </c>
      <c r="D100" s="1"/>
      <c r="E100" s="1"/>
      <c r="F100" s="1" t="e">
        <f>Saldo</f>
        <v>#N/A</v>
      </c>
      <c r="G100" s="1" t="e">
        <f>Juros</f>
        <v>#N/A</v>
      </c>
      <c r="H100" s="1" t="e">
        <f>PoupançaAnual</f>
        <v>#N/A</v>
      </c>
      <c r="I100" s="1" t="e">
        <f>RendaDeAposentadoriaDesejada</f>
        <v>#N/A</v>
      </c>
      <c r="J100" s="1" t="e">
        <f>RendaDePensão</f>
        <v>#N/A</v>
      </c>
      <c r="K100" s="1" t="e">
        <f>SaldoFinal</f>
        <v>#N/A</v>
      </c>
      <c r="N100" s="1" t="e">
        <f>Balance_Under</f>
        <v>#N/A</v>
      </c>
      <c r="O100" s="1" t="e">
        <f>Interest_Under</f>
        <v>#N/A</v>
      </c>
      <c r="P100" s="1" t="e">
        <f>YearlySavings_Under</f>
        <v>#N/A</v>
      </c>
      <c r="Q100" s="1" t="e">
        <f>RendaDeAposentadoriaDesejada</f>
        <v>#N/A</v>
      </c>
      <c r="R100" s="1" t="e">
        <f>PensionIncome_Under</f>
        <v>#N/A</v>
      </c>
      <c r="S100" s="1" t="e">
        <f>SaldoFinal</f>
        <v>#N/A</v>
      </c>
      <c r="V100" s="1" t="e">
        <f>Balance_Over</f>
        <v>#N/A</v>
      </c>
      <c r="W100" s="1" t="e">
        <f>Interest_Over</f>
        <v>#N/A</v>
      </c>
      <c r="X100" s="1" t="e">
        <f>AnualSavings_Over</f>
        <v>#N/A</v>
      </c>
      <c r="Y100" s="1" t="e">
        <f>RendaDeAposentadoriaDesejada</f>
        <v>#N/A</v>
      </c>
      <c r="Z100" s="1" t="e">
        <f>PensionIncome_Over</f>
        <v>#N/A</v>
      </c>
      <c r="AA100" s="1" t="e">
        <f>SaldoFinal</f>
        <v>#N/A</v>
      </c>
      <c r="AD100" s="1" t="e">
        <f>IF(Cálculos!B100&lt;DesiredRetirementAge,K100,NA())</f>
        <v>#N/A</v>
      </c>
      <c r="AE100" s="1" t="e">
        <f>IF(Cálculos!B100&gt;=(DesiredRetirementAge-1),K100,NA())</f>
        <v>#N/A</v>
      </c>
      <c r="AF100" s="1"/>
      <c r="AH100" s="1" t="e">
        <f t="shared" si="1"/>
        <v>#N/A</v>
      </c>
    </row>
    <row r="101" spans="2:34" x14ac:dyDescent="0.2">
      <c r="B101" t="e">
        <f>Idade</f>
        <v>#N/A</v>
      </c>
      <c r="C101" s="1" t="e">
        <f>Salário</f>
        <v>#N/A</v>
      </c>
      <c r="D101" s="1"/>
      <c r="E101" s="1"/>
      <c r="F101" s="1" t="e">
        <f>Saldo</f>
        <v>#N/A</v>
      </c>
      <c r="G101" s="1" t="e">
        <f>Juros</f>
        <v>#N/A</v>
      </c>
      <c r="H101" s="1" t="e">
        <f>PoupançaAnual</f>
        <v>#N/A</v>
      </c>
      <c r="I101" s="1" t="e">
        <f>RendaDeAposentadoriaDesejada</f>
        <v>#N/A</v>
      </c>
      <c r="J101" s="1" t="e">
        <f>RendaDePensão</f>
        <v>#N/A</v>
      </c>
      <c r="K101" s="1" t="e">
        <f>SaldoFinal</f>
        <v>#N/A</v>
      </c>
      <c r="N101" s="1" t="e">
        <f>Balance_Under</f>
        <v>#N/A</v>
      </c>
      <c r="O101" s="1" t="e">
        <f>Interest_Under</f>
        <v>#N/A</v>
      </c>
      <c r="P101" s="1" t="e">
        <f>YearlySavings_Under</f>
        <v>#N/A</v>
      </c>
      <c r="Q101" s="1" t="e">
        <f>RendaDeAposentadoriaDesejada</f>
        <v>#N/A</v>
      </c>
      <c r="R101" s="1" t="e">
        <f>PensionIncome_Under</f>
        <v>#N/A</v>
      </c>
      <c r="S101" s="1" t="e">
        <f>SaldoFinal</f>
        <v>#N/A</v>
      </c>
      <c r="V101" s="1" t="e">
        <f>Balance_Over</f>
        <v>#N/A</v>
      </c>
      <c r="W101" s="1" t="e">
        <f>Interest_Over</f>
        <v>#N/A</v>
      </c>
      <c r="X101" s="1" t="e">
        <f>AnualSavings_Over</f>
        <v>#N/A</v>
      </c>
      <c r="Y101" s="1" t="e">
        <f>RendaDeAposentadoriaDesejada</f>
        <v>#N/A</v>
      </c>
      <c r="Z101" s="1" t="e">
        <f>PensionIncome_Over</f>
        <v>#N/A</v>
      </c>
      <c r="AA101" s="1" t="e">
        <f>SaldoFinal</f>
        <v>#N/A</v>
      </c>
      <c r="AD101" s="1" t="e">
        <f>IF(Cálculos!B101&lt;DesiredRetirementAge,K101,NA())</f>
        <v>#N/A</v>
      </c>
      <c r="AE101" s="1" t="e">
        <f>IF(Cálculos!B101&gt;=(DesiredRetirementAge-1),K101,NA())</f>
        <v>#N/A</v>
      </c>
      <c r="AF101" s="1"/>
      <c r="AH101" s="1" t="e">
        <f t="shared" si="1"/>
        <v>#N/A</v>
      </c>
    </row>
    <row r="102" spans="2:34" x14ac:dyDescent="0.2">
      <c r="B102" t="e">
        <f>Idade</f>
        <v>#N/A</v>
      </c>
      <c r="C102" s="1" t="e">
        <f>Salário</f>
        <v>#N/A</v>
      </c>
      <c r="D102" s="1"/>
      <c r="E102" s="1"/>
      <c r="F102" s="1" t="e">
        <f>Saldo</f>
        <v>#N/A</v>
      </c>
      <c r="G102" s="1" t="e">
        <f>Juros</f>
        <v>#N/A</v>
      </c>
      <c r="H102" s="1" t="e">
        <f>PoupançaAnual</f>
        <v>#N/A</v>
      </c>
      <c r="I102" s="1" t="e">
        <f>RendaDeAposentadoriaDesejada</f>
        <v>#N/A</v>
      </c>
      <c r="J102" s="1" t="e">
        <f>RendaDePensão</f>
        <v>#N/A</v>
      </c>
      <c r="K102" s="1" t="e">
        <f>SaldoFinal</f>
        <v>#N/A</v>
      </c>
      <c r="N102" s="1" t="e">
        <f>Balance_Under</f>
        <v>#N/A</v>
      </c>
      <c r="O102" s="1" t="e">
        <f>Interest_Under</f>
        <v>#N/A</v>
      </c>
      <c r="P102" s="1" t="e">
        <f>YearlySavings_Under</f>
        <v>#N/A</v>
      </c>
      <c r="Q102" s="1" t="e">
        <f>RendaDeAposentadoriaDesejada</f>
        <v>#N/A</v>
      </c>
      <c r="R102" s="1" t="e">
        <f>PensionIncome_Under</f>
        <v>#N/A</v>
      </c>
      <c r="S102" s="1" t="e">
        <f>SaldoFinal</f>
        <v>#N/A</v>
      </c>
      <c r="V102" s="1" t="e">
        <f>Balance_Over</f>
        <v>#N/A</v>
      </c>
      <c r="W102" s="1" t="e">
        <f>Interest_Over</f>
        <v>#N/A</v>
      </c>
      <c r="X102" s="1" t="e">
        <f>AnualSavings_Over</f>
        <v>#N/A</v>
      </c>
      <c r="Y102" s="1" t="e">
        <f>RendaDeAposentadoriaDesejada</f>
        <v>#N/A</v>
      </c>
      <c r="Z102" s="1" t="e">
        <f>PensionIncome_Over</f>
        <v>#N/A</v>
      </c>
      <c r="AA102" s="1" t="e">
        <f>SaldoFinal</f>
        <v>#N/A</v>
      </c>
      <c r="AD102" s="1" t="e">
        <f>IF(Cálculos!B102&lt;DesiredRetirementAge,K102,NA())</f>
        <v>#N/A</v>
      </c>
      <c r="AE102" s="1" t="e">
        <f>IF(Cálculos!B102&gt;=(DesiredRetirementAge-1),K102,NA())</f>
        <v>#N/A</v>
      </c>
      <c r="AF102" s="1"/>
      <c r="AH102" s="1" t="e">
        <f t="shared" si="1"/>
        <v>#N/A</v>
      </c>
    </row>
    <row r="103" spans="2:34" x14ac:dyDescent="0.2">
      <c r="B103" t="e">
        <f>Idade</f>
        <v>#N/A</v>
      </c>
      <c r="C103" s="1" t="e">
        <f>Salário</f>
        <v>#N/A</v>
      </c>
      <c r="D103" s="1"/>
      <c r="E103" s="1"/>
      <c r="F103" s="1" t="e">
        <f>Saldo</f>
        <v>#N/A</v>
      </c>
      <c r="G103" s="1" t="e">
        <f>Juros</f>
        <v>#N/A</v>
      </c>
      <c r="H103" s="1" t="e">
        <f>PoupançaAnual</f>
        <v>#N/A</v>
      </c>
      <c r="I103" s="1" t="e">
        <f>RendaDeAposentadoriaDesejada</f>
        <v>#N/A</v>
      </c>
      <c r="J103" s="1" t="e">
        <f>RendaDePensão</f>
        <v>#N/A</v>
      </c>
      <c r="K103" s="1" t="e">
        <f>SaldoFinal</f>
        <v>#N/A</v>
      </c>
      <c r="N103" s="1" t="e">
        <f>Balance_Under</f>
        <v>#N/A</v>
      </c>
      <c r="O103" s="1" t="e">
        <f>Interest_Under</f>
        <v>#N/A</v>
      </c>
      <c r="P103" s="1" t="e">
        <f>YearlySavings_Under</f>
        <v>#N/A</v>
      </c>
      <c r="Q103" s="1" t="e">
        <f>RendaDeAposentadoriaDesejada</f>
        <v>#N/A</v>
      </c>
      <c r="R103" s="1" t="e">
        <f>PensionIncome_Under</f>
        <v>#N/A</v>
      </c>
      <c r="S103" s="1" t="e">
        <f>SaldoFinal</f>
        <v>#N/A</v>
      </c>
      <c r="V103" s="1" t="e">
        <f>Balance_Over</f>
        <v>#N/A</v>
      </c>
      <c r="W103" s="1" t="e">
        <f>Interest_Over</f>
        <v>#N/A</v>
      </c>
      <c r="X103" s="1" t="e">
        <f>AnualSavings_Over</f>
        <v>#N/A</v>
      </c>
      <c r="Y103" s="1" t="e">
        <f>RendaDeAposentadoriaDesejada</f>
        <v>#N/A</v>
      </c>
      <c r="Z103" s="1" t="e">
        <f>PensionIncome_Over</f>
        <v>#N/A</v>
      </c>
      <c r="AA103" s="1" t="e">
        <f>SaldoFinal</f>
        <v>#N/A</v>
      </c>
      <c r="AD103" s="1" t="e">
        <f>IF(Cálculos!B103&lt;DesiredRetirementAge,K103,NA())</f>
        <v>#N/A</v>
      </c>
      <c r="AE103" s="1" t="e">
        <f>IF(Cálculos!B103&gt;=(DesiredRetirementAge-1),K103,NA())</f>
        <v>#N/A</v>
      </c>
      <c r="AF103" s="1"/>
      <c r="AH103" s="1" t="e">
        <f t="shared" si="1"/>
        <v>#N/A</v>
      </c>
    </row>
    <row r="104" spans="2:34" x14ac:dyDescent="0.2">
      <c r="B104" t="e">
        <f>Idade</f>
        <v>#N/A</v>
      </c>
      <c r="C104" s="1" t="e">
        <f>Salário</f>
        <v>#N/A</v>
      </c>
      <c r="D104" s="1"/>
      <c r="E104" s="1"/>
      <c r="F104" s="1" t="e">
        <f>Saldo</f>
        <v>#N/A</v>
      </c>
      <c r="G104" s="1" t="e">
        <f>Juros</f>
        <v>#N/A</v>
      </c>
      <c r="H104" s="1" t="e">
        <f>PoupançaAnual</f>
        <v>#N/A</v>
      </c>
      <c r="I104" s="1" t="e">
        <f>RendaDeAposentadoriaDesejada</f>
        <v>#N/A</v>
      </c>
      <c r="J104" s="1" t="e">
        <f>RendaDePensão</f>
        <v>#N/A</v>
      </c>
      <c r="K104" s="1" t="e">
        <f>SaldoFinal</f>
        <v>#N/A</v>
      </c>
      <c r="N104" s="1" t="e">
        <f>Balance_Under</f>
        <v>#N/A</v>
      </c>
      <c r="O104" s="1" t="e">
        <f>Interest_Under</f>
        <v>#N/A</v>
      </c>
      <c r="P104" s="1" t="e">
        <f>YearlySavings_Under</f>
        <v>#N/A</v>
      </c>
      <c r="Q104" s="1" t="e">
        <f>RendaDeAposentadoriaDesejada</f>
        <v>#N/A</v>
      </c>
      <c r="R104" s="1" t="e">
        <f>PensionIncome_Under</f>
        <v>#N/A</v>
      </c>
      <c r="S104" s="1" t="e">
        <f>SaldoFinal</f>
        <v>#N/A</v>
      </c>
      <c r="V104" s="1" t="e">
        <f>Balance_Over</f>
        <v>#N/A</v>
      </c>
      <c r="W104" s="1" t="e">
        <f>Interest_Over</f>
        <v>#N/A</v>
      </c>
      <c r="X104" s="1" t="e">
        <f>AnualSavings_Over</f>
        <v>#N/A</v>
      </c>
      <c r="Y104" s="1" t="e">
        <f>RendaDeAposentadoriaDesejada</f>
        <v>#N/A</v>
      </c>
      <c r="Z104" s="1" t="e">
        <f>PensionIncome_Over</f>
        <v>#N/A</v>
      </c>
      <c r="AA104" s="1" t="e">
        <f>SaldoFinal</f>
        <v>#N/A</v>
      </c>
      <c r="AD104" s="1" t="e">
        <f>IF(Cálculos!B104&lt;DesiredRetirementAge,K104,NA())</f>
        <v>#N/A</v>
      </c>
      <c r="AE104" s="1" t="e">
        <f>IF(Cálculos!B104&gt;=(DesiredRetirementAge-1),K104,NA())</f>
        <v>#N/A</v>
      </c>
      <c r="AF104" s="1"/>
      <c r="AH104" s="1" t="e">
        <f t="shared" si="1"/>
        <v>#N/A</v>
      </c>
    </row>
    <row r="105" spans="2:34" x14ac:dyDescent="0.2">
      <c r="B105" t="e">
        <f>Idade</f>
        <v>#N/A</v>
      </c>
      <c r="C105" s="1" t="e">
        <f>Salário</f>
        <v>#N/A</v>
      </c>
      <c r="D105" s="1"/>
      <c r="E105" s="1"/>
      <c r="F105" s="1" t="e">
        <f>Saldo</f>
        <v>#N/A</v>
      </c>
      <c r="G105" s="1" t="e">
        <f>Juros</f>
        <v>#N/A</v>
      </c>
      <c r="H105" s="1" t="e">
        <f>PoupançaAnual</f>
        <v>#N/A</v>
      </c>
      <c r="I105" s="1" t="e">
        <f>RendaDeAposentadoriaDesejada</f>
        <v>#N/A</v>
      </c>
      <c r="J105" s="1" t="e">
        <f>RendaDePensão</f>
        <v>#N/A</v>
      </c>
      <c r="K105" s="1" t="e">
        <f>SaldoFinal</f>
        <v>#N/A</v>
      </c>
      <c r="N105" s="1" t="e">
        <f>Balance_Under</f>
        <v>#N/A</v>
      </c>
      <c r="O105" s="1" t="e">
        <f>Interest_Under</f>
        <v>#N/A</v>
      </c>
      <c r="P105" s="1" t="e">
        <f>YearlySavings_Under</f>
        <v>#N/A</v>
      </c>
      <c r="Q105" s="1" t="e">
        <f>RendaDeAposentadoriaDesejada</f>
        <v>#N/A</v>
      </c>
      <c r="R105" s="1" t="e">
        <f>PensionIncome_Under</f>
        <v>#N/A</v>
      </c>
      <c r="S105" s="1" t="e">
        <f>SaldoFinal</f>
        <v>#N/A</v>
      </c>
      <c r="V105" s="1" t="e">
        <f>Balance_Over</f>
        <v>#N/A</v>
      </c>
      <c r="W105" s="1" t="e">
        <f>Interest_Over</f>
        <v>#N/A</v>
      </c>
      <c r="X105" s="1" t="e">
        <f>AnualSavings_Over</f>
        <v>#N/A</v>
      </c>
      <c r="Y105" s="1" t="e">
        <f>RendaDeAposentadoriaDesejada</f>
        <v>#N/A</v>
      </c>
      <c r="Z105" s="1" t="e">
        <f>PensionIncome_Over</f>
        <v>#N/A</v>
      </c>
      <c r="AA105" s="1" t="e">
        <f>SaldoFinal</f>
        <v>#N/A</v>
      </c>
      <c r="AD105" s="1" t="e">
        <f>IF(Cálculos!B105&lt;DesiredRetirementAge,K105,NA())</f>
        <v>#N/A</v>
      </c>
      <c r="AE105" s="1" t="e">
        <f>IF(Cálculos!B105&gt;=(DesiredRetirementAge-1),K105,NA())</f>
        <v>#N/A</v>
      </c>
      <c r="AF105" s="1"/>
      <c r="AH105" s="1" t="e">
        <f t="shared" si="1"/>
        <v>#N/A</v>
      </c>
    </row>
    <row r="106" spans="2:34" x14ac:dyDescent="0.2">
      <c r="B106" t="e">
        <f>Idade</f>
        <v>#N/A</v>
      </c>
      <c r="C106" s="1" t="e">
        <f>Salário</f>
        <v>#N/A</v>
      </c>
      <c r="D106" s="1"/>
      <c r="E106" s="1"/>
      <c r="F106" s="1" t="e">
        <f>Saldo</f>
        <v>#N/A</v>
      </c>
      <c r="G106" s="1" t="e">
        <f>Juros</f>
        <v>#N/A</v>
      </c>
      <c r="H106" s="1" t="e">
        <f>PoupançaAnual</f>
        <v>#N/A</v>
      </c>
      <c r="I106" s="1" t="e">
        <f>RendaDeAposentadoriaDesejada</f>
        <v>#N/A</v>
      </c>
      <c r="J106" s="1" t="e">
        <f>RendaDePensão</f>
        <v>#N/A</v>
      </c>
      <c r="K106" s="1" t="e">
        <f>SaldoFinal</f>
        <v>#N/A</v>
      </c>
      <c r="N106" s="1" t="e">
        <f>Balance_Under</f>
        <v>#N/A</v>
      </c>
      <c r="O106" s="1" t="e">
        <f>Interest_Under</f>
        <v>#N/A</v>
      </c>
      <c r="P106" s="1" t="e">
        <f>YearlySavings_Under</f>
        <v>#N/A</v>
      </c>
      <c r="Q106" s="1" t="e">
        <f>RendaDeAposentadoriaDesejada</f>
        <v>#N/A</v>
      </c>
      <c r="R106" s="1" t="e">
        <f>PensionIncome_Under</f>
        <v>#N/A</v>
      </c>
      <c r="S106" s="1" t="e">
        <f>SaldoFinal</f>
        <v>#N/A</v>
      </c>
      <c r="V106" s="1" t="e">
        <f>Balance_Over</f>
        <v>#N/A</v>
      </c>
      <c r="W106" s="1" t="e">
        <f>Interest_Over</f>
        <v>#N/A</v>
      </c>
      <c r="X106" s="1" t="e">
        <f>AnualSavings_Over</f>
        <v>#N/A</v>
      </c>
      <c r="Y106" s="1" t="e">
        <f>RendaDeAposentadoriaDesejada</f>
        <v>#N/A</v>
      </c>
      <c r="Z106" s="1" t="e">
        <f>PensionIncome_Over</f>
        <v>#N/A</v>
      </c>
      <c r="AA106" s="1" t="e">
        <f>SaldoFinal</f>
        <v>#N/A</v>
      </c>
      <c r="AD106" s="1" t="e">
        <f>IF(Cálculos!B106&lt;DesiredRetirementAge,K106,NA())</f>
        <v>#N/A</v>
      </c>
      <c r="AE106" s="1" t="e">
        <f>IF(Cálculos!B106&gt;=(DesiredRetirementAge-1),K106,NA())</f>
        <v>#N/A</v>
      </c>
      <c r="AF106" s="1"/>
      <c r="AH106" s="1" t="e">
        <f t="shared" si="1"/>
        <v>#N/A</v>
      </c>
    </row>
    <row r="107" spans="2:34" x14ac:dyDescent="0.2">
      <c r="B107" t="e">
        <f>Idade</f>
        <v>#N/A</v>
      </c>
      <c r="C107" s="1" t="e">
        <f>Salário</f>
        <v>#N/A</v>
      </c>
      <c r="D107" s="1"/>
      <c r="E107" s="1"/>
      <c r="F107" s="1" t="e">
        <f>Saldo</f>
        <v>#N/A</v>
      </c>
      <c r="G107" s="1" t="e">
        <f>Juros</f>
        <v>#N/A</v>
      </c>
      <c r="H107" s="1" t="e">
        <f>PoupançaAnual</f>
        <v>#N/A</v>
      </c>
      <c r="I107" s="1" t="e">
        <f>RendaDeAposentadoriaDesejada</f>
        <v>#N/A</v>
      </c>
      <c r="J107" s="1" t="e">
        <f>RendaDePensão</f>
        <v>#N/A</v>
      </c>
      <c r="K107" s="1" t="e">
        <f>SaldoFinal</f>
        <v>#N/A</v>
      </c>
      <c r="N107" s="1" t="e">
        <f>Balance_Under</f>
        <v>#N/A</v>
      </c>
      <c r="O107" s="1" t="e">
        <f>Interest_Under</f>
        <v>#N/A</v>
      </c>
      <c r="P107" s="1" t="e">
        <f>YearlySavings_Under</f>
        <v>#N/A</v>
      </c>
      <c r="Q107" s="1" t="e">
        <f>RendaDeAposentadoriaDesejada</f>
        <v>#N/A</v>
      </c>
      <c r="R107" s="1" t="e">
        <f>PensionIncome_Under</f>
        <v>#N/A</v>
      </c>
      <c r="S107" s="1" t="e">
        <f>SaldoFinal</f>
        <v>#N/A</v>
      </c>
      <c r="V107" s="1" t="e">
        <f>Balance_Over</f>
        <v>#N/A</v>
      </c>
      <c r="W107" s="1" t="e">
        <f>Interest_Over</f>
        <v>#N/A</v>
      </c>
      <c r="X107" s="1" t="e">
        <f>AnualSavings_Over</f>
        <v>#N/A</v>
      </c>
      <c r="Y107" s="1" t="e">
        <f>RendaDeAposentadoriaDesejada</f>
        <v>#N/A</v>
      </c>
      <c r="Z107" s="1" t="e">
        <f>PensionIncome_Over</f>
        <v>#N/A</v>
      </c>
      <c r="AA107" s="1" t="e">
        <f>SaldoFinal</f>
        <v>#N/A</v>
      </c>
      <c r="AD107" s="1" t="e">
        <f>IF(Cálculos!B107&lt;DesiredRetirementAge,K107,NA())</f>
        <v>#N/A</v>
      </c>
      <c r="AE107" s="1" t="e">
        <f>IF(Cálculos!B107&gt;=(DesiredRetirementAge-1),K107,NA())</f>
        <v>#N/A</v>
      </c>
      <c r="AF107" s="1"/>
      <c r="AH107" s="1" t="e">
        <f t="shared" si="1"/>
        <v>#N/A</v>
      </c>
    </row>
    <row r="108" spans="2:34" x14ac:dyDescent="0.2">
      <c r="B108" t="e">
        <f>Idade</f>
        <v>#N/A</v>
      </c>
      <c r="C108" s="1" t="e">
        <f>Salário</f>
        <v>#N/A</v>
      </c>
      <c r="D108" s="1"/>
      <c r="E108" s="1"/>
      <c r="F108" s="1" t="e">
        <f>Saldo</f>
        <v>#N/A</v>
      </c>
      <c r="G108" s="1" t="e">
        <f>Juros</f>
        <v>#N/A</v>
      </c>
      <c r="H108" s="1" t="e">
        <f>PoupançaAnual</f>
        <v>#N/A</v>
      </c>
      <c r="I108" s="1" t="e">
        <f>RendaDeAposentadoriaDesejada</f>
        <v>#N/A</v>
      </c>
      <c r="J108" s="1" t="e">
        <f>RendaDePensão</f>
        <v>#N/A</v>
      </c>
      <c r="K108" s="1" t="e">
        <f>SaldoFinal</f>
        <v>#N/A</v>
      </c>
      <c r="N108" s="1" t="e">
        <f>Balance_Under</f>
        <v>#N/A</v>
      </c>
      <c r="O108" s="1" t="e">
        <f>Interest_Under</f>
        <v>#N/A</v>
      </c>
      <c r="P108" s="1" t="e">
        <f>YearlySavings_Under</f>
        <v>#N/A</v>
      </c>
      <c r="Q108" s="1" t="e">
        <f>RendaDeAposentadoriaDesejada</f>
        <v>#N/A</v>
      </c>
      <c r="R108" s="1" t="e">
        <f>PensionIncome_Under</f>
        <v>#N/A</v>
      </c>
      <c r="S108" s="1" t="e">
        <f>SaldoFinal</f>
        <v>#N/A</v>
      </c>
      <c r="V108" s="1" t="e">
        <f>Balance_Over</f>
        <v>#N/A</v>
      </c>
      <c r="W108" s="1" t="e">
        <f>Interest_Over</f>
        <v>#N/A</v>
      </c>
      <c r="X108" s="1" t="e">
        <f>AnualSavings_Over</f>
        <v>#N/A</v>
      </c>
      <c r="Y108" s="1" t="e">
        <f>RendaDeAposentadoriaDesejada</f>
        <v>#N/A</v>
      </c>
      <c r="Z108" s="1" t="e">
        <f>PensionIncome_Over</f>
        <v>#N/A</v>
      </c>
      <c r="AA108" s="1" t="e">
        <f>SaldoFinal</f>
        <v>#N/A</v>
      </c>
      <c r="AD108" s="1" t="e">
        <f>IF(Cálculos!B108&lt;DesiredRetirementAge,K108,NA())</f>
        <v>#N/A</v>
      </c>
      <c r="AE108" s="1" t="e">
        <f>IF(Cálculos!B108&gt;=(DesiredRetirementAge-1),K108,NA())</f>
        <v>#N/A</v>
      </c>
      <c r="AF108" s="1"/>
      <c r="AH108" s="1" t="e">
        <f t="shared" si="1"/>
        <v>#N/A</v>
      </c>
    </row>
    <row r="109" spans="2:34" x14ac:dyDescent="0.2">
      <c r="B109" t="e">
        <f>Idade</f>
        <v>#N/A</v>
      </c>
      <c r="C109" s="1" t="e">
        <f>Salário</f>
        <v>#N/A</v>
      </c>
      <c r="D109" s="1"/>
      <c r="E109" s="1"/>
      <c r="F109" s="1" t="e">
        <f>Saldo</f>
        <v>#N/A</v>
      </c>
      <c r="G109" s="1" t="e">
        <f>Juros</f>
        <v>#N/A</v>
      </c>
      <c r="H109" s="1" t="e">
        <f>PoupançaAnual</f>
        <v>#N/A</v>
      </c>
      <c r="I109" s="1" t="e">
        <f>RendaDeAposentadoriaDesejada</f>
        <v>#N/A</v>
      </c>
      <c r="J109" s="1" t="e">
        <f>RendaDePensão</f>
        <v>#N/A</v>
      </c>
      <c r="K109" s="1" t="e">
        <f>SaldoFinal</f>
        <v>#N/A</v>
      </c>
      <c r="N109" s="1" t="e">
        <f>Balance_Under</f>
        <v>#N/A</v>
      </c>
      <c r="O109" s="1" t="e">
        <f>Interest_Under</f>
        <v>#N/A</v>
      </c>
      <c r="P109" s="1" t="e">
        <f>YearlySavings_Under</f>
        <v>#N/A</v>
      </c>
      <c r="Q109" s="1" t="e">
        <f>RendaDeAposentadoriaDesejada</f>
        <v>#N/A</v>
      </c>
      <c r="R109" s="1" t="e">
        <f>PensionIncome_Under</f>
        <v>#N/A</v>
      </c>
      <c r="S109" s="1" t="e">
        <f>SaldoFinal</f>
        <v>#N/A</v>
      </c>
      <c r="V109" s="1" t="e">
        <f>Balance_Over</f>
        <v>#N/A</v>
      </c>
      <c r="W109" s="1" t="e">
        <f>Interest_Over</f>
        <v>#N/A</v>
      </c>
      <c r="X109" s="1" t="e">
        <f>AnualSavings_Over</f>
        <v>#N/A</v>
      </c>
      <c r="Y109" s="1" t="e">
        <f>RendaDeAposentadoriaDesejada</f>
        <v>#N/A</v>
      </c>
      <c r="Z109" s="1" t="e">
        <f>PensionIncome_Over</f>
        <v>#N/A</v>
      </c>
      <c r="AA109" s="1" t="e">
        <f>SaldoFinal</f>
        <v>#N/A</v>
      </c>
      <c r="AD109" s="1" t="e">
        <f>IF(Cálculos!B109&lt;DesiredRetirementAge,K109,NA())</f>
        <v>#N/A</v>
      </c>
      <c r="AE109" s="1" t="e">
        <f>IF(Cálculos!B109&gt;=(DesiredRetirementAge-1),K109,NA())</f>
        <v>#N/A</v>
      </c>
      <c r="AF109" s="1"/>
      <c r="AH109" s="1" t="e">
        <f t="shared" si="1"/>
        <v>#N/A</v>
      </c>
    </row>
    <row r="110" spans="2:34" x14ac:dyDescent="0.2">
      <c r="B110" t="e">
        <f>Idade</f>
        <v>#N/A</v>
      </c>
      <c r="C110" s="1" t="e">
        <f>Salário</f>
        <v>#N/A</v>
      </c>
      <c r="D110" s="1"/>
      <c r="E110" s="1"/>
      <c r="F110" s="1" t="e">
        <f>Saldo</f>
        <v>#N/A</v>
      </c>
      <c r="G110" s="1" t="e">
        <f>Juros</f>
        <v>#N/A</v>
      </c>
      <c r="H110" s="1" t="e">
        <f>PoupançaAnual</f>
        <v>#N/A</v>
      </c>
      <c r="I110" s="1" t="e">
        <f>RendaDeAposentadoriaDesejada</f>
        <v>#N/A</v>
      </c>
      <c r="J110" s="1" t="e">
        <f>RendaDePensão</f>
        <v>#N/A</v>
      </c>
      <c r="K110" s="1" t="e">
        <f>SaldoFinal</f>
        <v>#N/A</v>
      </c>
      <c r="N110" s="1" t="e">
        <f>Balance_Under</f>
        <v>#N/A</v>
      </c>
      <c r="O110" s="1" t="e">
        <f>Interest_Under</f>
        <v>#N/A</v>
      </c>
      <c r="P110" s="1" t="e">
        <f>YearlySavings_Under</f>
        <v>#N/A</v>
      </c>
      <c r="Q110" s="1" t="e">
        <f>RendaDeAposentadoriaDesejada</f>
        <v>#N/A</v>
      </c>
      <c r="R110" s="1" t="e">
        <f>PensionIncome_Under</f>
        <v>#N/A</v>
      </c>
      <c r="S110" s="1" t="e">
        <f>SaldoFinal</f>
        <v>#N/A</v>
      </c>
      <c r="V110" s="1" t="e">
        <f>Balance_Over</f>
        <v>#N/A</v>
      </c>
      <c r="W110" s="1" t="e">
        <f>Interest_Over</f>
        <v>#N/A</v>
      </c>
      <c r="X110" s="1" t="e">
        <f>AnualSavings_Over</f>
        <v>#N/A</v>
      </c>
      <c r="Y110" s="1" t="e">
        <f>RendaDeAposentadoriaDesejada</f>
        <v>#N/A</v>
      </c>
      <c r="Z110" s="1" t="e">
        <f>PensionIncome_Over</f>
        <v>#N/A</v>
      </c>
      <c r="AA110" s="1" t="e">
        <f>SaldoFinal</f>
        <v>#N/A</v>
      </c>
      <c r="AD110" s="1" t="e">
        <f>IF(Cálculos!B110&lt;DesiredRetirementAge,K110,NA())</f>
        <v>#N/A</v>
      </c>
      <c r="AE110" s="1" t="e">
        <f>IF(Cálculos!B110&gt;=(DesiredRetirementAge-1),K110,NA())</f>
        <v>#N/A</v>
      </c>
      <c r="AF110" s="1"/>
      <c r="AH110" s="1" t="e">
        <f t="shared" si="1"/>
        <v>#N/A</v>
      </c>
    </row>
    <row r="111" spans="2:34" x14ac:dyDescent="0.2">
      <c r="B111" t="e">
        <f>Idade</f>
        <v>#N/A</v>
      </c>
      <c r="C111" s="1" t="e">
        <f>Salário</f>
        <v>#N/A</v>
      </c>
      <c r="D111" s="1"/>
      <c r="E111" s="1"/>
      <c r="F111" s="1" t="e">
        <f>Saldo</f>
        <v>#N/A</v>
      </c>
      <c r="G111" s="1" t="e">
        <f>Juros</f>
        <v>#N/A</v>
      </c>
      <c r="H111" s="1" t="e">
        <f>PoupançaAnual</f>
        <v>#N/A</v>
      </c>
      <c r="I111" s="1" t="e">
        <f>RendaDeAposentadoriaDesejada</f>
        <v>#N/A</v>
      </c>
      <c r="J111" s="1" t="e">
        <f>RendaDePensão</f>
        <v>#N/A</v>
      </c>
      <c r="K111" s="1" t="e">
        <f>SaldoFinal</f>
        <v>#N/A</v>
      </c>
      <c r="N111" s="1" t="e">
        <f>Balance_Under</f>
        <v>#N/A</v>
      </c>
      <c r="O111" s="1" t="e">
        <f>Interest_Under</f>
        <v>#N/A</v>
      </c>
      <c r="P111" s="1" t="e">
        <f>YearlySavings_Under</f>
        <v>#N/A</v>
      </c>
      <c r="Q111" s="1" t="e">
        <f>RendaDeAposentadoriaDesejada</f>
        <v>#N/A</v>
      </c>
      <c r="R111" s="1" t="e">
        <f>PensionIncome_Under</f>
        <v>#N/A</v>
      </c>
      <c r="S111" s="1" t="e">
        <f>SaldoFinal</f>
        <v>#N/A</v>
      </c>
      <c r="V111" s="1" t="e">
        <f>Balance_Over</f>
        <v>#N/A</v>
      </c>
      <c r="W111" s="1" t="e">
        <f>Interest_Over</f>
        <v>#N/A</v>
      </c>
      <c r="X111" s="1" t="e">
        <f>AnualSavings_Over</f>
        <v>#N/A</v>
      </c>
      <c r="Y111" s="1" t="e">
        <f>RendaDeAposentadoriaDesejada</f>
        <v>#N/A</v>
      </c>
      <c r="Z111" s="1" t="e">
        <f>PensionIncome_Over</f>
        <v>#N/A</v>
      </c>
      <c r="AA111" s="1" t="e">
        <f>SaldoFinal</f>
        <v>#N/A</v>
      </c>
      <c r="AD111" s="1" t="e">
        <f>IF(Cálculos!B111&lt;DesiredRetirementAge,K111,NA())</f>
        <v>#N/A</v>
      </c>
      <c r="AE111" s="1" t="e">
        <f>IF(Cálculos!B111&gt;=(DesiredRetirementAge-1),K111,NA())</f>
        <v>#N/A</v>
      </c>
      <c r="AF111" s="1"/>
      <c r="AH111" s="1" t="e">
        <f t="shared" si="1"/>
        <v>#N/A</v>
      </c>
    </row>
    <row r="112" spans="2:34" x14ac:dyDescent="0.2">
      <c r="B112" t="e">
        <f>Idade</f>
        <v>#N/A</v>
      </c>
      <c r="C112" s="1" t="e">
        <f>Salário</f>
        <v>#N/A</v>
      </c>
      <c r="D112" s="1"/>
      <c r="E112" s="1"/>
      <c r="F112" s="1" t="e">
        <f>Saldo</f>
        <v>#N/A</v>
      </c>
      <c r="G112" s="1" t="e">
        <f>Juros</f>
        <v>#N/A</v>
      </c>
      <c r="H112" s="1" t="e">
        <f>PoupançaAnual</f>
        <v>#N/A</v>
      </c>
      <c r="I112" s="1" t="e">
        <f>RendaDeAposentadoriaDesejada</f>
        <v>#N/A</v>
      </c>
      <c r="J112" s="1" t="e">
        <f>RendaDePensão</f>
        <v>#N/A</v>
      </c>
      <c r="K112" s="1" t="e">
        <f>SaldoFinal</f>
        <v>#N/A</v>
      </c>
      <c r="N112" s="1" t="e">
        <f>Balance_Under</f>
        <v>#N/A</v>
      </c>
      <c r="O112" s="1" t="e">
        <f>Interest_Under</f>
        <v>#N/A</v>
      </c>
      <c r="P112" s="1" t="e">
        <f>YearlySavings_Under</f>
        <v>#N/A</v>
      </c>
      <c r="Q112" s="1" t="e">
        <f>RendaDeAposentadoriaDesejada</f>
        <v>#N/A</v>
      </c>
      <c r="R112" s="1" t="e">
        <f>PensionIncome_Under</f>
        <v>#N/A</v>
      </c>
      <c r="S112" s="1" t="e">
        <f>SaldoFinal</f>
        <v>#N/A</v>
      </c>
      <c r="V112" s="1" t="e">
        <f>Balance_Over</f>
        <v>#N/A</v>
      </c>
      <c r="W112" s="1" t="e">
        <f>Interest_Over</f>
        <v>#N/A</v>
      </c>
      <c r="X112" s="1" t="e">
        <f>AnualSavings_Over</f>
        <v>#N/A</v>
      </c>
      <c r="Y112" s="1" t="e">
        <f>RendaDeAposentadoriaDesejada</f>
        <v>#N/A</v>
      </c>
      <c r="Z112" s="1" t="e">
        <f>PensionIncome_Over</f>
        <v>#N/A</v>
      </c>
      <c r="AA112" s="1" t="e">
        <f>SaldoFinal</f>
        <v>#N/A</v>
      </c>
      <c r="AD112" s="1" t="e">
        <f>IF(Cálculos!B112&lt;DesiredRetirementAge,K112,NA())</f>
        <v>#N/A</v>
      </c>
      <c r="AE112" s="1" t="e">
        <f>IF(Cálculos!B112&gt;=(DesiredRetirementAge-1),K112,NA())</f>
        <v>#N/A</v>
      </c>
      <c r="AF112" s="1"/>
      <c r="AH112" s="1" t="e">
        <f t="shared" si="1"/>
        <v>#N/A</v>
      </c>
    </row>
    <row r="113" spans="2:34" x14ac:dyDescent="0.2">
      <c r="B113" t="e">
        <f>Idade</f>
        <v>#N/A</v>
      </c>
      <c r="C113" s="1" t="e">
        <f>Salário</f>
        <v>#N/A</v>
      </c>
      <c r="D113" s="1"/>
      <c r="E113" s="1"/>
      <c r="F113" s="1" t="e">
        <f>Saldo</f>
        <v>#N/A</v>
      </c>
      <c r="G113" s="1" t="e">
        <f>Juros</f>
        <v>#N/A</v>
      </c>
      <c r="H113" s="1" t="e">
        <f>PoupançaAnual</f>
        <v>#N/A</v>
      </c>
      <c r="I113" s="1" t="e">
        <f>RendaDeAposentadoriaDesejada</f>
        <v>#N/A</v>
      </c>
      <c r="J113" s="1" t="e">
        <f>RendaDePensão</f>
        <v>#N/A</v>
      </c>
      <c r="K113" s="1" t="e">
        <f>SaldoFinal</f>
        <v>#N/A</v>
      </c>
      <c r="N113" s="1" t="e">
        <f>Balance_Under</f>
        <v>#N/A</v>
      </c>
      <c r="O113" s="1" t="e">
        <f>Interest_Under</f>
        <v>#N/A</v>
      </c>
      <c r="P113" s="1" t="e">
        <f>YearlySavings_Under</f>
        <v>#N/A</v>
      </c>
      <c r="Q113" s="1" t="e">
        <f>RendaDeAposentadoriaDesejada</f>
        <v>#N/A</v>
      </c>
      <c r="R113" s="1" t="e">
        <f>PensionIncome_Under</f>
        <v>#N/A</v>
      </c>
      <c r="S113" s="1" t="e">
        <f>SaldoFinal</f>
        <v>#N/A</v>
      </c>
      <c r="V113" s="1" t="e">
        <f>Balance_Over</f>
        <v>#N/A</v>
      </c>
      <c r="W113" s="1" t="e">
        <f>Interest_Over</f>
        <v>#N/A</v>
      </c>
      <c r="X113" s="1" t="e">
        <f>AnualSavings_Over</f>
        <v>#N/A</v>
      </c>
      <c r="Y113" s="1" t="e">
        <f>RendaDeAposentadoriaDesejada</f>
        <v>#N/A</v>
      </c>
      <c r="Z113" s="1" t="e">
        <f>PensionIncome_Over</f>
        <v>#N/A</v>
      </c>
      <c r="AA113" s="1" t="e">
        <f>SaldoFinal</f>
        <v>#N/A</v>
      </c>
      <c r="AD113" s="1" t="e">
        <f>IF(Cálculos!B113&lt;DesiredRetirementAge,K113,NA())</f>
        <v>#N/A</v>
      </c>
      <c r="AE113" s="1" t="e">
        <f>IF(Cálculos!B113&gt;=(DesiredRetirementAge-1),K113,NA())</f>
        <v>#N/A</v>
      </c>
      <c r="AF113" s="1"/>
      <c r="AH113" s="1" t="e">
        <f t="shared" si="1"/>
        <v>#N/A</v>
      </c>
    </row>
    <row r="114" spans="2:34" x14ac:dyDescent="0.2">
      <c r="B114" t="e">
        <f>Idade</f>
        <v>#N/A</v>
      </c>
      <c r="C114" s="1" t="e">
        <f>Salário</f>
        <v>#N/A</v>
      </c>
      <c r="D114" s="1"/>
      <c r="E114" s="1"/>
      <c r="F114" s="1" t="e">
        <f>Saldo</f>
        <v>#N/A</v>
      </c>
      <c r="G114" s="1" t="e">
        <f>Juros</f>
        <v>#N/A</v>
      </c>
      <c r="H114" s="1" t="e">
        <f>PoupançaAnual</f>
        <v>#N/A</v>
      </c>
      <c r="I114" s="1" t="e">
        <f>RendaDeAposentadoriaDesejada</f>
        <v>#N/A</v>
      </c>
      <c r="J114" s="1" t="e">
        <f>RendaDePensão</f>
        <v>#N/A</v>
      </c>
      <c r="K114" s="1" t="e">
        <f>SaldoFinal</f>
        <v>#N/A</v>
      </c>
      <c r="N114" s="1" t="e">
        <f>Balance_Under</f>
        <v>#N/A</v>
      </c>
      <c r="O114" s="1" t="e">
        <f>Interest_Under</f>
        <v>#N/A</v>
      </c>
      <c r="P114" s="1" t="e">
        <f>YearlySavings_Under</f>
        <v>#N/A</v>
      </c>
      <c r="Q114" s="1" t="e">
        <f>RendaDeAposentadoriaDesejada</f>
        <v>#N/A</v>
      </c>
      <c r="R114" s="1" t="e">
        <f>PensionIncome_Under</f>
        <v>#N/A</v>
      </c>
      <c r="S114" s="1" t="e">
        <f>SaldoFinal</f>
        <v>#N/A</v>
      </c>
      <c r="V114" s="1" t="e">
        <f>Balance_Over</f>
        <v>#N/A</v>
      </c>
      <c r="W114" s="1" t="e">
        <f>Interest_Over</f>
        <v>#N/A</v>
      </c>
      <c r="X114" s="1" t="e">
        <f>AnualSavings_Over</f>
        <v>#N/A</v>
      </c>
      <c r="Y114" s="1" t="e">
        <f>RendaDeAposentadoriaDesejada</f>
        <v>#N/A</v>
      </c>
      <c r="Z114" s="1" t="e">
        <f>PensionIncome_Over</f>
        <v>#N/A</v>
      </c>
      <c r="AA114" s="1" t="e">
        <f>SaldoFinal</f>
        <v>#N/A</v>
      </c>
      <c r="AD114" s="1" t="e">
        <f>IF(Cálculos!B114&lt;DesiredRetirementAge,K114,NA())</f>
        <v>#N/A</v>
      </c>
      <c r="AE114" s="1" t="e">
        <f>IF(Cálculos!B114&gt;=(DesiredRetirementAge-1),K114,NA())</f>
        <v>#N/A</v>
      </c>
      <c r="AF114" s="1"/>
      <c r="AH114" s="1" t="e">
        <f t="shared" si="1"/>
        <v>#N/A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D3460D-6E5E-4E51-8AC2-054934D15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6D7DEF-FE15-412B-BE42-B402D2AC6EE6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78484A71-576B-496B-8280-65A3925A9E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35</vt:i4>
      </vt:variant>
    </vt:vector>
  </HeadingPairs>
  <TitlesOfParts>
    <vt:vector size="38" baseType="lpstr">
      <vt:lpstr>0</vt:lpstr>
      <vt:lpstr>1</vt:lpstr>
      <vt:lpstr>Cálculos</vt:lpstr>
      <vt:lpstr>AnnualPenionsBenefitsAtRetirement</vt:lpstr>
      <vt:lpstr>AnnualPensionBenefitAfterRetirementIncreasesPercentage</vt:lpstr>
      <vt:lpstr>AnnualPensionCenefitIncreasesIncertaintyPercentage</vt:lpstr>
      <vt:lpstr>AnnualSavingsAmountUncertaintyPercentage</vt:lpstr>
      <vt:lpstr>AnnualSavingsIncreasesUncertaintyPercentage</vt:lpstr>
      <vt:lpstr>AnualPensionBenefitAmountUncertaintyPercentage</vt:lpstr>
      <vt:lpstr>ColumnTitleRegion1..I114.1</vt:lpstr>
      <vt:lpstr>CurrentAnnualIncome</vt:lpstr>
      <vt:lpstr>CurrentAnnualIncomeIncreasesPercentage</vt:lpstr>
      <vt:lpstr>CurrentAnnualSavingsAmount</vt:lpstr>
      <vt:lpstr>CurrentAnnualSavingsIncreasesPercentage</vt:lpstr>
      <vt:lpstr>CurrentRetirementSavingsBalance</vt:lpstr>
      <vt:lpstr>DesiredRetirementAge</vt:lpstr>
      <vt:lpstr>InvestimentoRetornarUncertaintyPercentage</vt:lpstr>
      <vt:lpstr>InvestimentoRetornoPreRetirementPercentage</vt:lpstr>
      <vt:lpstr>InvestimentoReturnPostRetirementPercentage</vt:lpstr>
      <vt:lpstr>RendaReplacementAtRetirementPercentage</vt:lpstr>
      <vt:lpstr>ResultsDisplay_Failure</vt:lpstr>
      <vt:lpstr>ResultsDisplay_Failure_1</vt:lpstr>
      <vt:lpstr>ResultsDisplay_Failure_2</vt:lpstr>
      <vt:lpstr>ResultsDisplay_Failure_3</vt:lpstr>
      <vt:lpstr>ResultsDisplay_Failure_4</vt:lpstr>
      <vt:lpstr>ResultsDisplay_Success</vt:lpstr>
      <vt:lpstr>ResultsDisplay_Success_1</vt:lpstr>
      <vt:lpstr>ResultsDisplay_Success_2</vt:lpstr>
      <vt:lpstr>ResultsDisplay_Success_3</vt:lpstr>
      <vt:lpstr>ResultsDisplay_Success_4</vt:lpstr>
      <vt:lpstr>ResultsDisplay_Success_5</vt:lpstr>
      <vt:lpstr>RowTitleRegion1..D12</vt:lpstr>
      <vt:lpstr>RowTitleRegion2..G11</vt:lpstr>
      <vt:lpstr>RowTitleRegion3..J10</vt:lpstr>
      <vt:lpstr>Sucesso</vt:lpstr>
      <vt:lpstr>'1'!Titulos_de_impressao</vt:lpstr>
      <vt:lpstr>YearsOfRetirementIncome</vt:lpstr>
      <vt:lpstr>YourCurrentAge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2019-03-26T10:06:27Z</dcterms:created>
  <dcterms:modified xsi:type="dcterms:W3CDTF">2020-11-04T22:47:23Z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